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ables/table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ba41192be844f7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nonical Scorecard" sheetId="1" r:id="R59d768673b474a0c"/>
    <x:sheet xmlns:r="http://schemas.openxmlformats.org/officeDocument/2006/relationships" name="Executive Summary" sheetId="2" r:id="R36548b289bdd45a0"/>
    <x:sheet xmlns:r="http://schemas.openxmlformats.org/officeDocument/2006/relationships" name="Category Summary" sheetId="3" r:id="R9d5617bcd7394884"/>
    <x:sheet xmlns:r="http://schemas.openxmlformats.org/officeDocument/2006/relationships" name="Criterion Rates" sheetId="4" r:id="R7df86879bd2249fc"/>
    <x:sheet xmlns:r="http://schemas.openxmlformats.org/officeDocument/2006/relationships" name="Internal Consistency Audit" sheetId="5" r:id="Rf38bbd6e9d5d4c7a"/>
    <x:sheet xmlns:r="http://schemas.openxmlformats.org/officeDocument/2006/relationships" name="Publication Findings" sheetId="6" r:id="R9af8556e28564e06"/>
    <x:sheet xmlns:r="http://schemas.openxmlformats.org/officeDocument/2006/relationships" name="Claim Ledger" sheetId="7" r:id="Rbe26c200e59b4c30"/>
    <x:sheet xmlns:r="http://schemas.openxmlformats.org/officeDocument/2006/relationships" name="Capture Manifest" sheetId="8" r:id="R999819c4983b4702"/>
    <x:sheet xmlns:r="http://schemas.openxmlformats.org/officeDocument/2006/relationships" name="Change Log" sheetId="9" r:id="R8a9fffdeb51246d1"/>
    <x:sheet xmlns:r="http://schemas.openxmlformats.org/officeDocument/2006/relationships" name="QC" sheetId="10" r:id="R13d16581dbd84b2c"/>
    <x:sheet xmlns:r="http://schemas.openxmlformats.org/officeDocument/2006/relationships" name="Charts" sheetId="11" r:id="R2f9a55e3dd1f4b70"/>
    <x:sheet xmlns:r="http://schemas.openxmlformats.org/officeDocument/2006/relationships" name="Codebook" sheetId="12" r:id="Re748a8c956704098"/>
    <x:sheet xmlns:r="http://schemas.openxmlformats.org/officeDocument/2006/relationships" name="Methodology" sheetId="13" r:id="Rd9e620821097464a"/>
    <x:sheet xmlns:r="http://schemas.openxmlformats.org/officeDocument/2006/relationships" name="Limitations" sheetId="14" r:id="R0d9f3baa0e7d4752"/>
    <x:sheet xmlns:r="http://schemas.openxmlformats.org/officeDocument/2006/relationships" name="Data Dictionary" sheetId="15" r:id="Rbc99f84abae44f74"/>
    <x:sheet xmlns:r="http://schemas.openxmlformats.org/officeDocument/2006/relationships" name="AI Adjudication" sheetId="16" r:id="R42e003111dc644f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0.00"/>
    <x:numFmt numFmtId="201" formatCode="0.0%"/>
    <x:numFmt numFmtId="202" formatCode="0.000"/>
    <x:numFmt numFmtId="203" formatCode="0%"/>
    <x:numFmt numFmtId="204" formatCode="0.0"/>
  </x:numFmts>
  <x:fonts count="7">
    <x:font>
      <x:sz val="11"/>
      <x:name val="Carlito"/>
    </x:font>
    <x:font>
      <x:b/>
      <x:sz val="16"/>
      <x:color rgb="FFFFFFFF"/>
      <x:name val="Carlito"/>
    </x:font>
    <x:font>
      <x:b/>
      <x:sz val="11"/>
      <x:color rgb="FF211B15"/>
      <x:name val="Carlito"/>
    </x:font>
    <x:font>
      <x:b/>
      <x:sz val="11"/>
      <x:color rgb="FF5A4317"/>
      <x:name val="Carlito"/>
    </x:font>
    <x:font>
      <x:b/>
      <x:sz val="11"/>
      <x:color rgb="FF17130F"/>
      <x:name val="Carlito"/>
    </x:font>
    <x:font>
      <x:b/>
      <x:sz val="11"/>
      <x:color rgb="FF17324D"/>
      <x:name val="Carlito"/>
    </x:font>
    <x:font>
      <x:b/>
      <x:sz val="11"/>
      <x:color rgb="FFFFFFFF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2B2722"/>
      </x:patternFill>
    </x:fill>
    <x:fill>
      <x:patternFill patternType="solid">
        <x:fgColor rgb="FFE6D2B4"/>
      </x:patternFill>
    </x:fill>
    <x:fill>
      <x:patternFill patternType="solid">
        <x:fgColor rgb="FFFFF3CD"/>
      </x:patternFill>
    </x:fill>
    <x:fill>
      <x:patternFill patternType="solid">
        <x:fgColor rgb="FFC99550"/>
      </x:patternFill>
    </x:fill>
    <x:fill>
      <x:patternFill patternType="solid">
        <x:fgColor rgb="FFE6D2B4"/>
      </x:patternFill>
    </x:fill>
    <x:fill>
      <x:patternFill patternType="solid">
        <x:fgColor rgb="FFC99550"/>
      </x:patternFill>
    </x:fill>
    <x:fill>
      <x:patternFill patternType="solid">
        <x:fgColor rgb="FFFFF5D6"/>
      </x:patternFill>
    </x:fill>
    <x:fill>
      <x:patternFill patternType="solid">
        <x:fgColor rgb="FF17324D"/>
      </x:patternFill>
    </x:fill>
  </x:fills>
  <x:borders count="4">
    <x:border/>
    <x:border/>
    <x:border>
      <x:bottom style="thin">
        <x:color rgb="FF7A5A1E"/>
      </x:bottom>
    </x:border>
    <x:border>
      <x:bottom style="thin">
        <x:color rgb="FF7A5A1E"/>
      </x:bottom>
    </x:border>
  </x:borders>
  <x:cellStyleXfs count="1">
    <x:xf numFmtId="0" fontId="0" fillId="0" borderId="0"/>
  </x:cellStyleXfs>
  <x:cellXfs count="6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2" xfId="0" applyNumberFormat="1" applyFont="1" applyFill="1" applyBorder="1"/>
    <x:xf numFmtId="0" fontId="2" fillId="3" borderId="2" xfId="0" applyNumberFormat="1" applyFont="1" applyFill="1" applyBorder="1" applyAlignment="1">
      <x:alignment wrapText="1"/>
    </x:xf>
    <x:xf numFmtId="0" fontId="2" fillId="3" borderId="2" xfId="0" applyNumberFormat="1" applyFont="1" applyFill="1" applyBorder="1" applyAlignment="1">
      <x:alignment horizontal="center" wrapText="1"/>
    </x:xf>
    <x:xf numFmtId="0" fontId="2" fillId="3" borderId="2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3" xfId="0" applyNumberFormat="1" applyFont="1" applyFill="1" applyBorder="1"/>
    <x:xf numFmtId="0" fontId="2" fillId="3" borderId="3" xfId="0" applyNumberFormat="1" applyFont="1" applyFill="1" applyBorder="1" applyAlignment="1">
      <x:alignment wrapText="1"/>
    </x:xf>
    <x:xf numFmtId="0" fontId="2" fillId="3" borderId="3" xfId="0" applyNumberFormat="1" applyFont="1" applyFill="1" applyBorder="1" applyAlignment="1">
      <x:alignment horizontal="center" wrapText="1"/>
    </x:xf>
    <x:xf numFmtId="0" fontId="2" fillId="3" borderId="3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left"/>
    </x:xf>
    <x:xf numFmtId="0" fontId="4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left"/>
    </x:xf>
    <x:xf numFmtId="0" fontId="4" fillId="5" borderId="1" xfId="0" applyNumberFormat="1" applyFont="1" applyFill="1" applyBorder="1" applyAlignment="1">
      <x:alignment horizontal="left" vertical="center"/>
    </x:xf>
    <x:xf numFmtId="0" fontId="4" fillId="5" borderId="0" xfId="0" applyNumberFormat="1" applyFont="1" applyFill="1" applyBorder="1" applyAlignment="1">
      <x:alignment horizontal="left" vertical="center" wrapText="1"/>
    </x:xf>
    <x:xf numFmtId="0" fontId="4" fillId="5" borderId="1" xfId="0" applyNumberFormat="1" applyFont="1" applyFill="1" applyBorder="1" applyAlignment="1">
      <x:alignment horizontal="left" vertic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0" fontId="0" fillId="0" borderId="0" xfId="0" applyNumberFormat="1" applyFont="1" applyFill="1" applyBorder="1"/>
    <x:xf numFmtId="0" fontId="2" fillId="6" borderId="2" xfId="0" applyNumberFormat="1" applyFont="1" applyFill="1" applyBorder="1" applyAlignment="1">
      <x:alignment horizontal="center" vertical="center" wrapText="1"/>
    </x:xf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2" xfId="0" applyNumberFormat="1" applyFont="1" applyFill="1" applyBorder="1"/>
    <x:xf numFmtId="0" fontId="2" fillId="6" borderId="2" xfId="0" applyNumberFormat="1" applyFont="1" applyFill="1" applyBorder="1" applyAlignment="1">
      <x:alignment wrapText="1"/>
    </x:xf>
    <x:xf numFmtId="0" fontId="2" fillId="6" borderId="2" xfId="0" applyNumberFormat="1" applyFont="1" applyFill="1" applyBorder="1" applyAlignment="1">
      <x:alignment horizontal="center" wrapText="1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0" fillId="8" borderId="0" xfId="0" applyNumberFormat="1" applyFont="1" applyFill="1" applyBorder="1" applyAlignment="1">
      <x:alignment wrapText="1"/>
    </x:xf>
    <x:xf numFmtId="0" fontId="5" fillId="8" borderId="0" xfId="0" applyNumberFormat="1" applyFont="1" applyFill="1" applyBorder="1" applyAlignment="1">
      <x:alignment wrapText="1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/>
    </x:xf>
    <x:xf numFmtId="0" fontId="0" fillId="0" borderId="0" xfId="0" applyNumberFormat="1" applyFont="1" applyFill="1" applyBorder="1" applyAlignment="1">
      <x:alignment vertical="top" wrapText="1"/>
    </x:xf>
  </x:cellXfs>
  <x:cellStyles count="1">
    <x:cellStyle name="Normal" xfId="0"/>
  </x:cellStyles>
  <x:dxfs count="38"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  <x:dxf>
      <x:font>
        <x:b/>
        <x:color rgb="FF842029"/>
      </x:font>
      <x:fill>
        <x:patternFill>
          <x:bgColor rgb="FFF8D7DA"/>
        </x:patternFill>
      </x:fill>
    </x:dxf>
    <x:dxf>
      <x:font>
        <x:b/>
        <x:color rgb="FF1E5C2A"/>
      </x:font>
      <x:fill>
        <x:patternFill>
          <x:bgColor rgb="FFDDEED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1f0a9b4681a4054" /><Relationship Type="http://schemas.openxmlformats.org/officeDocument/2006/relationships/theme" Target="/xl/theme/theme1.xml" Id="R66928b951bc14db7" /><Relationship Type="http://schemas.openxmlformats.org/officeDocument/2006/relationships/sharedStrings" Target="/xl/sharedStrings.xml" Id="R936295e7907e40c5" /><Relationship Type="http://schemas.openxmlformats.org/officeDocument/2006/relationships/worksheet" Target="/xl/worksheets/sheet1.xml" Id="R59d768673b474a0c" /><Relationship Type="http://schemas.openxmlformats.org/officeDocument/2006/relationships/worksheet" Target="/xl/worksheets/sheet2.xml" Id="R36548b289bdd45a0" /><Relationship Type="http://schemas.openxmlformats.org/officeDocument/2006/relationships/worksheet" Target="/xl/worksheets/sheet3.xml" Id="R9d5617bcd7394884" /><Relationship Type="http://schemas.openxmlformats.org/officeDocument/2006/relationships/worksheet" Target="/xl/worksheets/sheet4.xml" Id="R7df86879bd2249fc" /><Relationship Type="http://schemas.openxmlformats.org/officeDocument/2006/relationships/worksheet" Target="/xl/worksheets/sheet5.xml" Id="Rf38bbd6e9d5d4c7a" /><Relationship Type="http://schemas.openxmlformats.org/officeDocument/2006/relationships/worksheet" Target="/xl/worksheets/sheet6.xml" Id="R9af8556e28564e06" /><Relationship Type="http://schemas.openxmlformats.org/officeDocument/2006/relationships/worksheet" Target="/xl/worksheets/sheet7.xml" Id="Rbe26c200e59b4c30" /><Relationship Type="http://schemas.openxmlformats.org/officeDocument/2006/relationships/worksheet" Target="/xl/worksheets/sheet8.xml" Id="R999819c4983b4702" /><Relationship Type="http://schemas.openxmlformats.org/officeDocument/2006/relationships/worksheet" Target="/xl/worksheets/sheet9.xml" Id="R8a9fffdeb51246d1" /><Relationship Type="http://schemas.openxmlformats.org/officeDocument/2006/relationships/worksheet" Target="/xl/worksheets/sheet10.xml" Id="R13d16581dbd84b2c" /><Relationship Type="http://schemas.openxmlformats.org/officeDocument/2006/relationships/worksheet" Target="/xl/worksheets/sheet11.xml" Id="R2f9a55e3dd1f4b70" /><Relationship Type="http://schemas.openxmlformats.org/officeDocument/2006/relationships/worksheet" Target="/xl/worksheets/sheet12.xml" Id="Re748a8c956704098" /><Relationship Type="http://schemas.openxmlformats.org/officeDocument/2006/relationships/worksheet" Target="/xl/worksheets/sheet13.xml" Id="Rd9e620821097464a" /><Relationship Type="http://schemas.openxmlformats.org/officeDocument/2006/relationships/worksheet" Target="/xl/worksheets/sheet14.xml" Id="R0d9f3baa0e7d4752" /><Relationship Type="http://schemas.openxmlformats.org/officeDocument/2006/relationships/worksheet" Target="/xl/worksheets/sheet15.xml" Id="Rbc99f84abae44f74" /><Relationship Type="http://schemas.openxmlformats.org/officeDocument/2006/relationships/worksheet" Target="/xl/worksheets/sheet16.xml" Id="R42e003111dc644f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ea1122bda694aa9" /><Relationship Type="http://schemas.openxmlformats.org/officeDocument/2006/relationships/chart" Target="/xl/drawings/charts/chart2.xml" Id="R112c0208fb8447fb" /><Relationship Type="http://schemas.openxmlformats.org/officeDocument/2006/relationships/chart" Target="/xl/drawings/charts/chart3.xml" Id="R4d6df59154564de5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Final Score Distribution</a:t>
            </a:r>
          </a:p>
        </c:rich>
      </c:tx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v>Vendor count</c:v>
          </c:tx>
          <c:cat>
            <c:strRef>
              <c:f>'Charts'!$A$4:$A$14</c:f>
              <c:strCache>
                <c:ptCount val="0"/>
              </c:strCache>
            </c:strRef>
          </c:cat>
          <c:val>
            <c:numRef>
              <c:f>'Charts'!$B$4:$B$14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Mean Score by Category</a:t>
            </a:r>
          </a:p>
        </c:rich>
      </c:tx>
    </c:title>
    <c:autoTitleDeleted val="0"/>
    <c:plotArea>
      <c:barChart>
        <c:barDir val="bar"/>
        <c:grouping val="clustered"/>
        <c:varyColors val="0"/>
        <c:ser>
          <c:idx val="0"/>
          <c:order val="0"/>
          <c:tx>
            <c:v>Mean score</c:v>
          </c:tx>
          <c:cat>
            <c:strRef>
              <c:f>'Charts'!$D$4:$D$8</c:f>
              <c:strCache>
                <c:ptCount val="0"/>
              </c:strCache>
            </c:strRef>
          </c:cat>
          <c:val>
            <c:numRef>
              <c:f>'Charts'!$E$4:$E$8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Criterion Pass Rates</a:t>
            </a:r>
          </a:p>
        </c:rich>
      </c:tx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v>Pass rate</c:v>
          </c:tx>
          <c:cat>
            <c:strRef>
              <c:f>'Charts'!$G$4:$G$13</c:f>
              <c:strCache>
                <c:ptCount val="0"/>
              </c:strCache>
            </c:strRef>
          </c:cat>
          <c:val>
            <c:numRef>
              <c:f>'Charts'!$H$4:$H$13</c:f>
              <c:numCache>
                <c:formatCode>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2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ea1122bda694aa9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17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12c0208fb8447fb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8</xdr:col>
      <xdr:colOff>0</xdr:colOff>
      <xdr:row>34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d6df59154564de5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CanonicalScorecardTable" displayName="CanonicalScorecardTable" ref="A2:BQ102" headerRowCount="1">
  <x:tableColumns count="69">
    <x:tableColumn id="1" name="Sample ID"/>
    <x:tableColumn id="2" name="Vendor"/>
    <x:tableColumn id="3" name="Category"/>
    <x:tableColumn id="4" name="Principal AI capability"/>
    <x:tableColumn id="5" name="Public base price"/>
    <x:tableColumn id="6" name="Minimum AI access cost"/>
    <x:tableColumn id="7" name="Billing model"/>
    <x:tableColumn id="8" name="C1"/>
    <x:tableColumn id="9" name="C2"/>
    <x:tableColumn id="10" name="C3"/>
    <x:tableColumn id="11" name="C4"/>
    <x:tableColumn id="12" name="C5"/>
    <x:tableColumn id="13" name="C6"/>
    <x:tableColumn id="14" name="C7"/>
    <x:tableColumn id="15" name="C8"/>
    <x:tableColumn id="16" name="C9"/>
    <x:tableColumn id="17" name="C10"/>
    <x:tableColumn id="18" name="Score /10"/>
    <x:tableColumn id="19" name="Classification"/>
    <x:tableColumn id="20" name="Verification status"/>
    <x:tableColumn id="21" name="Publication status"/>
    <x:tableColumn id="22" name="Pricing URL"/>
    <x:tableColumn id="23" name="AI documentation URL"/>
    <x:tableColumn id="24" name="Source page title"/>
    <x:tableColumn id="25" name="Primary evidence URL"/>
    <x:tableColumn id="26" name="Secondary evidence URL"/>
    <x:tableColumn id="27" name="Evidence summary"/>
    <x:tableColumn id="28" name="Precise supporting language/value"/>
    <x:tableColumn id="29" name="Ambiguity/caveat"/>
    <x:tableColumn id="30" name="Access date"/>
    <x:tableColumn id="31" name="Region/context"/>
    <x:tableColumn id="32" name="Currency"/>
    <x:tableColumn id="33" name="Billing cadence"/>
    <x:tableColumn id="34" name="Minimum plan"/>
    <x:tableColumn id="35" name="Minimum seats"/>
    <x:tableColumn id="36" name="Minimum term"/>
    <x:tableColumn id="37" name="AI packaging"/>
    <x:tableColumn id="38" name="AI billing unit"/>
    <x:tableColumn id="39" name="Unit definition"/>
    <x:tableColumn id="40" name="Recurring allowance"/>
    <x:tableColumn id="41" name="Overage/incremental price"/>
    <x:tableColumn id="42" name="Marginal AI usage cost"/>
    <x:tableColumn id="43" name="C1 evidence"/>
    <x:tableColumn id="44" name="C2 evidence"/>
    <x:tableColumn id="45" name="C3 evidence"/>
    <x:tableColumn id="46" name="C4 evidence"/>
    <x:tableColumn id="47" name="C5 evidence"/>
    <x:tableColumn id="48" name="C6 evidence"/>
    <x:tableColumn id="49" name="C7 evidence"/>
    <x:tableColumn id="50" name="C8 evidence"/>
    <x:tableColumn id="51" name="C9 evidence"/>
    <x:tableColumn id="52" name="C10 evidence"/>
    <x:tableColumn id="53" name="Capture priority"/>
    <x:tableColumn id="54" name="r1 candidate score"/>
    <x:tableColumn id="55" name="Score delta vs r1"/>
    <x:tableColumn id="56" name="QC score total"/>
    <x:tableColumn id="57" name="QC classification"/>
    <x:tableColumn id="58" name="C1 evidence QC"/>
    <x:tableColumn id="59" name="C2 evidence QC"/>
    <x:tableColumn id="60" name="C3 evidence QC"/>
    <x:tableColumn id="61" name="C4 evidence QC"/>
    <x:tableColumn id="62" name="C5 evidence QC"/>
    <x:tableColumn id="63" name="C6 evidence QC"/>
    <x:tableColumn id="64" name="C7 evidence QC"/>
    <x:tableColumn id="65" name="C8 evidence QC"/>
    <x:tableColumn id="66" name="C9 evidence QC"/>
    <x:tableColumn id="67" name="C10 evidence QC"/>
    <x:tableColumn id="68" name="QC evidence overall"/>
    <x:tableColumn id="69" name="Capture artifact"/>
  </x:tableColumns>
  <x:tableStyleInfo name="TableStyleMedium2" showRowStripes="1"/>
</x:table>
</file>

<file path=xl/tables/table2.xml><?xml version="1.0" encoding="utf-8"?>
<x:table xmlns:x="http://schemas.openxmlformats.org/spreadsheetml/2006/main" id="2" name="AIAdjudicationTable" displayName="AIAdjudicationTable" ref="A1:J17" headerRowCount="1" totalsRowCount="0" totalsRowShown="0">
  <x:tableColumns count="10">
    <x:tableColumn id="1" name="sample_id"/>
    <x:tableColumn id="2" name="vendor"/>
    <x:tableColumn id="3" name="criterion"/>
    <x:tableColumn id="4" name="candidate"/>
    <x:tableColumn id="5" name="blind_reviewer"/>
    <x:tableColumn id="6" name="final"/>
    <x:tableColumn id="7" name="rationale"/>
    <x:tableColumn id="8" name="official_source"/>
    <x:tableColumn id="9" name="adjudicator"/>
    <x:tableColumn id="10" name="adjudication_date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5999fe15d63e4b33" /></Relationships>
</file>

<file path=xl/worksheets/_rels/sheet11.xml.rels>&#65279;<?xml version="1.0" encoding="utf-8"?><Relationships xmlns="http://schemas.openxmlformats.org/package/2006/relationships"><Relationship Type="http://schemas.openxmlformats.org/officeDocument/2006/relationships/drawing" Target="/xl/drawings/drawing1.xml" Id="R94acb5d013e64ed6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table" Target="/xl/tables/table2.xml" Id="R0a6ae850283941dd" /></Relationships>
</file>

<file path=xl/worksheets/sheet1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22" hidden="0" customWidth="1"/>
    <x:col min="3" max="3" width="27" hidden="0" customWidth="1"/>
    <x:col min="4" max="4" width="30" hidden="0" customWidth="1"/>
    <x:col min="5" max="5" width="24" hidden="0" customWidth="1"/>
    <x:col min="6" max="6" width="24" hidden="0" customWidth="1"/>
    <x:col min="7" max="7" width="24" hidden="0" customWidth="1"/>
    <x:col min="8" max="8" width="5" hidden="0" customWidth="1"/>
    <x:col min="9" max="9" width="5" hidden="0" customWidth="1"/>
    <x:col min="10" max="10" width="5" hidden="0" customWidth="1"/>
    <x:col min="11" max="11" width="5" hidden="0" customWidth="1"/>
    <x:col min="12" max="12" width="5" hidden="0" customWidth="1"/>
    <x:col min="13" max="13" width="5" hidden="0" customWidth="1"/>
    <x:col min="14" max="14" width="5" hidden="0" customWidth="1"/>
    <x:col min="15" max="15" width="5" hidden="0" customWidth="1"/>
    <x:col min="16" max="16" width="5" hidden="0" customWidth="1"/>
    <x:col min="17" max="17" width="5" hidden="0" customWidth="1"/>
    <x:col min="18" max="18" width="9" hidden="0" customWidth="1"/>
    <x:col min="19" max="19" width="22" hidden="0" customWidth="1"/>
    <x:col min="20" max="20" width="26" hidden="0" customWidth="1"/>
    <x:col min="21" max="21" width="26" hidden="0" customWidth="1"/>
    <x:col min="22" max="22" width="26" hidden="0" customWidth="1"/>
    <x:col min="23" max="23" width="26" hidden="0" customWidth="1"/>
    <x:col min="24" max="24" width="26" hidden="0" customWidth="1"/>
    <x:col min="25" max="25" width="26" hidden="0" customWidth="1"/>
    <x:col min="26" max="26" width="26" hidden="0" customWidth="1"/>
    <x:col min="27" max="27" width="26" hidden="0" customWidth="1"/>
    <x:col min="28" max="28" width="26" hidden="0" customWidth="1"/>
    <x:col min="29" max="29" width="26" hidden="0" customWidth="1"/>
    <x:col min="30" max="30" width="26" hidden="0" customWidth="1"/>
    <x:col min="31" max="31" width="26" hidden="0" customWidth="1"/>
    <x:col min="32" max="32" width="26" hidden="0" customWidth="1"/>
    <x:col min="33" max="33" width="26" hidden="0" customWidth="1"/>
    <x:col min="34" max="34" width="26" hidden="0" customWidth="1"/>
    <x:col min="35" max="35" width="26" hidden="0" customWidth="1"/>
    <x:col min="36" max="36" width="26" hidden="0" customWidth="1"/>
    <x:col min="37" max="37" width="26" hidden="0" customWidth="1"/>
    <x:col min="38" max="38" width="26" hidden="0" customWidth="1"/>
    <x:col min="39" max="39" width="26" hidden="0" customWidth="1"/>
    <x:col min="40" max="40" width="26" hidden="0" customWidth="1"/>
    <x:col min="41" max="41" width="26" hidden="0" customWidth="1"/>
    <x:col min="42" max="42" width="26" hidden="0" customWidth="1"/>
    <x:col min="43" max="43" width="26" hidden="0" customWidth="1"/>
    <x:col min="44" max="44" width="26" hidden="0" customWidth="1"/>
    <x:col min="45" max="45" width="26" hidden="0" customWidth="1"/>
    <x:col min="46" max="46" width="26" hidden="0" customWidth="1"/>
    <x:col min="47" max="47" width="26" hidden="0" customWidth="1"/>
    <x:col min="48" max="48" width="26" hidden="0" customWidth="1"/>
    <x:col min="49" max="49" width="26" hidden="0" customWidth="1"/>
    <x:col min="50" max="50" width="26" hidden="0" customWidth="1"/>
    <x:col min="51" max="51" width="26" hidden="0" customWidth="1"/>
    <x:col min="52" max="52" width="26" hidden="0" customWidth="1"/>
    <x:col min="53" max="53" width="26" hidden="0" customWidth="1"/>
    <x:col min="54" max="54" width="26" hidden="0" customWidth="1"/>
    <x:col min="55" max="55" width="26" hidden="0" customWidth="1"/>
    <x:col min="56" max="56" width="26" hidden="0" customWidth="1"/>
    <x:col min="57" max="57" width="26" hidden="0" customWidth="1"/>
    <x:col min="58" max="58" width="26" hidden="0" customWidth="1"/>
    <x:col min="59" max="59" width="26" hidden="0" customWidth="1"/>
    <x:col min="60" max="60" width="26" hidden="0" customWidth="1"/>
    <x:col min="61" max="61" width="26" hidden="0" customWidth="1"/>
    <x:col min="62" max="62" width="26" hidden="0" customWidth="1"/>
    <x:col min="63" max="63" width="26" hidden="0" customWidth="1"/>
    <x:col min="64" max="64" width="26" hidden="0" customWidth="1"/>
    <x:col min="65" max="65" width="26" hidden="0" customWidth="1"/>
    <x:col min="66" max="66" width="26" hidden="0" customWidth="1"/>
    <x:col min="67" max="67" width="26" hidden="0" customWidth="1"/>
    <x:col min="68" max="68" width="26" hidden="0" customWidth="1"/>
    <x:col min="69" max="69" width="28" hidden="0" customWidth="1"/>
    <x:col min="70" max="70" width="28" hidden="0" customWidth="1"/>
    <x:col min="71" max="71" width="28" hidden="0" customWidth="1"/>
    <x:col min="72" max="72" width="28" hidden="0" customWidth="1"/>
    <x:col min="73" max="73" width="28" hidden="0" customWidth="1"/>
    <x:col min="74" max="74" width="28" hidden="0" customWidth="1"/>
  </x:cols>
  <x:sheetData>
    <x:row r="1" ht="30" customHeight="1">
      <x:c r="A1" s="5" t="str">
        <x:v>IVRIS Tech AI Pricing Transparency Benchmark - Final Research v2026.07.13-r4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  <x:c r="R1" s="5"/>
      <x:c r="S1" s="5"/>
      <x:c r="T1" s="5"/>
      <x:c r="U1" s="5"/>
      <x:c r="V1" s="5"/>
      <x:c r="W1" s="5"/>
      <x:c r="X1" s="5"/>
      <x:c r="Y1" s="5"/>
      <x:c r="Z1" s="5"/>
      <x:c r="AA1" s="5"/>
      <x:c r="AB1" s="5"/>
      <x:c r="AC1" s="5"/>
      <x:c r="AD1" s="5"/>
      <x:c r="AE1" s="5"/>
      <x:c r="AF1" s="5"/>
      <x:c r="AG1" s="5"/>
      <x:c r="AH1" s="5"/>
      <x:c r="AI1" s="5"/>
      <x:c r="AJ1" s="5"/>
      <x:c r="AK1" s="5"/>
      <x:c r="AL1" s="5"/>
      <x:c r="AM1" s="5"/>
      <x:c r="AN1" s="5"/>
      <x:c r="AO1" s="5"/>
      <x:c r="AP1" s="5"/>
      <x:c r="AQ1" s="5"/>
      <x:c r="AR1" s="5"/>
      <x:c r="AS1" s="5"/>
      <x:c r="AT1" s="5"/>
      <x:c r="AU1" s="5"/>
      <x:c r="AV1" s="5"/>
      <x:c r="AW1" s="5"/>
      <x:c r="AX1" s="5"/>
      <x:c r="AY1" s="5"/>
      <x:c r="AZ1" s="5"/>
      <x:c r="BA1" s="5"/>
      <x:c r="BB1" s="5"/>
      <x:c r="BC1" s="5"/>
      <x:c r="BD1" s="5"/>
      <x:c r="BE1" s="5"/>
      <x:c r="BF1" s="5"/>
      <x:c r="BG1" s="5"/>
      <x:c r="BH1" s="5"/>
      <x:c r="BI1" s="5"/>
      <x:c r="BJ1" s="5"/>
      <x:c r="BK1" s="5"/>
      <x:c r="BL1" s="5"/>
      <x:c r="BM1" s="5"/>
      <x:c r="BN1" s="5"/>
      <x:c r="BO1" s="5"/>
      <x:c r="BP1" s="5"/>
      <x:c r="BQ1" s="5"/>
    </x:row>
    <x:row r="2" ht="36" customHeight="1">
      <x:c r="A2" s="15" t="str">
        <x:v>Sample ID</x:v>
      </x:c>
      <x:c r="B2" s="15" t="str">
        <x:v>Vendor</x:v>
      </x:c>
      <x:c r="C2" s="15" t="str">
        <x:v>Category</x:v>
      </x:c>
      <x:c r="D2" s="15" t="str">
        <x:v>Principal AI capability</x:v>
      </x:c>
      <x:c r="E2" s="15" t="str">
        <x:v>Public base price</x:v>
      </x:c>
      <x:c r="F2" s="15" t="str">
        <x:v>Minimum AI access cost</x:v>
      </x:c>
      <x:c r="G2" s="15" t="str">
        <x:v>Billing model</x:v>
      </x:c>
      <x:c r="H2" s="15" t="str">
        <x:v>C1</x:v>
      </x:c>
      <x:c r="I2" s="15" t="str">
        <x:v>C2</x:v>
      </x:c>
      <x:c r="J2" s="15" t="str">
        <x:v>C3</x:v>
      </x:c>
      <x:c r="K2" s="15" t="str">
        <x:v>C4</x:v>
      </x:c>
      <x:c r="L2" s="15" t="str">
        <x:v>C5</x:v>
      </x:c>
      <x:c r="M2" s="15" t="str">
        <x:v>C6</x:v>
      </x:c>
      <x:c r="N2" s="15" t="str">
        <x:v>C7</x:v>
      </x:c>
      <x:c r="O2" s="15" t="str">
        <x:v>C8</x:v>
      </x:c>
      <x:c r="P2" s="15" t="str">
        <x:v>C9</x:v>
      </x:c>
      <x:c r="Q2" s="15" t="str">
        <x:v>C10</x:v>
      </x:c>
      <x:c r="R2" s="15" t="str">
        <x:v>Score /10</x:v>
      </x:c>
      <x:c r="S2" s="15" t="str">
        <x:v>Classification</x:v>
      </x:c>
      <x:c r="T2" s="15" t="str">
        <x:v>Verification status</x:v>
      </x:c>
      <x:c r="U2" s="15" t="str">
        <x:v>Publication status</x:v>
      </x:c>
      <x:c r="V2" s="15" t="str">
        <x:v>Pricing URL</x:v>
      </x:c>
      <x:c r="W2" s="15" t="str">
        <x:v>AI documentation URL</x:v>
      </x:c>
      <x:c r="X2" s="15" t="str">
        <x:v>Source page title</x:v>
      </x:c>
      <x:c r="Y2" s="15" t="str">
        <x:v>Primary evidence URL</x:v>
      </x:c>
      <x:c r="Z2" s="15" t="str">
        <x:v>Secondary evidence URL</x:v>
      </x:c>
      <x:c r="AA2" s="15" t="str">
        <x:v>Evidence summary</x:v>
      </x:c>
      <x:c r="AB2" s="15" t="str">
        <x:v>Precise supporting language/value</x:v>
      </x:c>
      <x:c r="AC2" s="15" t="str">
        <x:v>Ambiguity/caveat</x:v>
      </x:c>
      <x:c r="AD2" s="15" t="str">
        <x:v>Access date</x:v>
      </x:c>
      <x:c r="AE2" s="15" t="str">
        <x:v>Region/context</x:v>
      </x:c>
      <x:c r="AF2" s="15" t="str">
        <x:v>Currency</x:v>
      </x:c>
      <x:c r="AG2" s="15" t="str">
        <x:v>Billing cadence</x:v>
      </x:c>
      <x:c r="AH2" s="15" t="str">
        <x:v>Minimum plan</x:v>
      </x:c>
      <x:c r="AI2" s="15" t="str">
        <x:v>Minimum seats</x:v>
      </x:c>
      <x:c r="AJ2" s="15" t="str">
        <x:v>Minimum term</x:v>
      </x:c>
      <x:c r="AK2" s="15" t="str">
        <x:v>AI packaging</x:v>
      </x:c>
      <x:c r="AL2" s="15" t="str">
        <x:v>AI billing unit</x:v>
      </x:c>
      <x:c r="AM2" s="15" t="str">
        <x:v>Unit definition</x:v>
      </x:c>
      <x:c r="AN2" s="15" t="str">
        <x:v>Recurring allowance</x:v>
      </x:c>
      <x:c r="AO2" s="15" t="str">
        <x:v>Overage/incremental price</x:v>
      </x:c>
      <x:c r="AP2" s="15" t="str">
        <x:v>Marginal AI usage cost</x:v>
      </x:c>
      <x:c r="AQ2" s="15" t="str">
        <x:v>C1 evidence</x:v>
      </x:c>
      <x:c r="AR2" s="15" t="str">
        <x:v>C2 evidence</x:v>
      </x:c>
      <x:c r="AS2" s="15" t="str">
        <x:v>C3 evidence</x:v>
      </x:c>
      <x:c r="AT2" s="15" t="str">
        <x:v>C4 evidence</x:v>
      </x:c>
      <x:c r="AU2" s="15" t="str">
        <x:v>C5 evidence</x:v>
      </x:c>
      <x:c r="AV2" s="15" t="str">
        <x:v>C6 evidence</x:v>
      </x:c>
      <x:c r="AW2" s="15" t="str">
        <x:v>C7 evidence</x:v>
      </x:c>
      <x:c r="AX2" s="15" t="str">
        <x:v>C8 evidence</x:v>
      </x:c>
      <x:c r="AY2" s="15" t="str">
        <x:v>C9 evidence</x:v>
      </x:c>
      <x:c r="AZ2" s="15" t="str">
        <x:v>C10 evidence</x:v>
      </x:c>
      <x:c r="BA2" s="15" t="str">
        <x:v>Capture priority</x:v>
      </x:c>
      <x:c r="BB2" s="15" t="str">
        <x:v>r1 candidate score</x:v>
      </x:c>
      <x:c r="BC2" s="15" t="str">
        <x:v>Score delta vs r1</x:v>
      </x:c>
      <x:c r="BD2" s="15" t="str">
        <x:v>QC score total</x:v>
      </x:c>
      <x:c r="BE2" s="15" t="str">
        <x:v>QC classification</x:v>
      </x:c>
      <x:c r="BF2" s="15" t="str">
        <x:v>C1 evidence QC</x:v>
      </x:c>
      <x:c r="BG2" s="15" t="str">
        <x:v>C2 evidence QC</x:v>
      </x:c>
      <x:c r="BH2" s="15" t="str">
        <x:v>C3 evidence QC</x:v>
      </x:c>
      <x:c r="BI2" s="15" t="str">
        <x:v>C4 evidence QC</x:v>
      </x:c>
      <x:c r="BJ2" s="15" t="str">
        <x:v>C5 evidence QC</x:v>
      </x:c>
      <x:c r="BK2" s="15" t="str">
        <x:v>C6 evidence QC</x:v>
      </x:c>
      <x:c r="BL2" s="15" t="str">
        <x:v>C7 evidence QC</x:v>
      </x:c>
      <x:c r="BM2" s="15" t="str">
        <x:v>C8 evidence QC</x:v>
      </x:c>
      <x:c r="BN2" s="15" t="str">
        <x:v>C9 evidence QC</x:v>
      </x:c>
      <x:c r="BO2" s="15" t="str">
        <x:v>C10 evidence QC</x:v>
      </x:c>
      <x:c r="BP2" s="15" t="str">
        <x:v>QC evidence overall</x:v>
      </x:c>
      <x:c r="BQ2" s="54" t="str">
        <x:v>Annual billing route</x:v>
      </x:c>
      <x:c r="BR2" s="54" t="str">
        <x:v>Monthly billing route</x:v>
      </x:c>
      <x:c r="BS2" s="54" t="str">
        <x:v>Mandatory one-time fee</x:v>
      </x:c>
      <x:c r="BT2" s="54" t="str">
        <x:v>Annual-route first-year cash commitment</x:v>
      </x:c>
      <x:c r="BU2" s="54" t="str">
        <x:v>Monthly-route initial cash required</x:v>
      </x:c>
      <x:c r="BV2" s="54" t="str">
        <x:v>Monthly-route 12-month outlay if retained</x:v>
      </x:c>
    </x:row>
    <x:row r="3" ht="36" customHeight="1">
      <x:c r="A3" s="22" t="str">
        <x:v>V001</x:v>
      </x:c>
      <x:c r="B3" s="22" t="str">
        <x:v>ActiveCampaign</x:v>
      </x:c>
      <x:c r="C3" s="22" t="str">
        <x:v>Marketing automation</x:v>
      </x:c>
      <x:c r="D3" s="22" t="str">
        <x:v>Active Intelligence</x:v>
      </x:c>
      <x:c r="E3" s="22" t="str">
        <x:v>$15/month Starter when billed annually</x:v>
      </x:c>
      <x:c r="F3" s="22" t="str">
        <x:v>$180/year for Starter; Active Intelligence is included and plan limits apply</x:v>
      </x:c>
      <x:c r="G3" s="22" t="str">
        <x:v>Plan subscription; AI included by plan with limits</x:v>
      </x:c>
      <x:c r="H3" s="22" t="n">
        <x:v>1</x:v>
      </x:c>
      <x:c r="I3" s="22" t="n">
        <x:v>1</x:v>
      </x:c>
      <x:c r="J3" s="22" t="n">
        <x:v>1</x:v>
      </x:c>
      <x:c r="K3" s="22" t="n">
        <x:v>1</x:v>
      </x:c>
      <x:c r="L3" s="22" t="n">
        <x:v>0</x:v>
      </x:c>
      <x:c r="M3" s="22" t="n">
        <x:v>0</x:v>
      </x:c>
      <x:c r="N3" s="22" t="n">
        <x:v>0</x:v>
      </x:c>
      <x:c r="O3" s="22" t="n">
        <x:v>0</x:v>
      </x:c>
      <x:c r="P3" s="22" t="n">
        <x:v>1</x:v>
      </x:c>
      <x:c r="Q3" s="22" t="n">
        <x:v>0</x:v>
      </x:c>
      <x:c r="R3" s="22" t="n">
        <x:f>SUM(H3:Q3)</x:f>
        <x:v>5</x:v>
      </x:c>
      <x:c r="S3" s="22" t="str">
        <x:f>IF(R3=0,"Not publicly calculable",IF(R3&lt;=3,"Limited disclosure",IF(R3&lt;=6,"Partially calculable",IF(R3&lt;=8,"Substantially calculable","Fully calculable"))))</x:f>
        <x:v>Partially calculable</x:v>
      </x:c>
      <x:c r="T3" s="22" t="str">
        <x:v>AI-assisted adjudicated r4</x:v>
      </x:c>
      <x:c r="U3" s="22" t="str">
        <x:v>Research complete - publication drafting pending</x:v>
      </x:c>
      <x:c r="V3" s="22" t="str">
        <x:v>https://www.activecampaign.com/pricing</x:v>
      </x:c>
      <x:c r="W3" s="22" t="str">
        <x:v>https://www.activecampaign.com/platform/active-intelligence</x:v>
      </x:c>
      <x:c r="X3" s="22" t="str">
        <x:v>ActiveCampaign official pricing/product page (descriptive record; live HTML title not independently captured in r2)</x:v>
      </x:c>
      <x:c r="Y3" s="22" t="str">
        <x:v>https://www.activecampaign.com/pricing</x:v>
      </x:c>
      <x:c r="Z3" s="22" t="str">
        <x:v>https://www.activecampaign.com/platform/active-intelligence</x:v>
      </x:c>
      <x:c r="AA3" s="22" t="str">
        <x:v>Official pricing displays Starter at $15/month billed annually and identifies Active Intelligence as included; the lowest eligible plan and annual commitment are therefore calculable.</x:v>
      </x:c>
      <x:c r="AB3" s="22" t="str">
        <x:v>Official pricing displays Starter at $15/month billed annually and identifies Active Intelligence as included; the lowest eligible plan and annual commitment are therefore calculable.</x:v>
      </x:c>
      <x:c r="AC3" s="22" t="str">
        <x:v>The page does not publish a stable AI task unit, quantified recurring allowance, or incremental AI price.</x:v>
      </x:c>
      <x:c r="AD3" s="22" t="str">
        <x:v>2026-07-12</x:v>
      </x:c>
      <x:c r="AE3" s="22" t="str">
        <x:v>Unauthenticated public web; locale not controllable; researcher context Asia/Kolkata</x:v>
      </x:c>
      <x:c r="AF3" s="22" t="str">
        <x:v>USD</x:v>
      </x:c>
      <x:c r="AG3" s="22" t="str">
        <x:v>Annual billing displayed (monthly equivalent)</x:v>
      </x:c>
      <x:c r="AH3" s="22" t="str">
        <x:v>Starter</x:v>
      </x:c>
      <x:c r="AI3" s="22" t="str">
        <x:v>1 user</x:v>
      </x:c>
      <x:c r="AJ3" s="22" t="str">
        <x:v>12 months / annual billing</x:v>
      </x:c>
      <x:c r="AK3" s="22" t="str">
        <x:v>Active Intelligence included in Starter; higher tiers expand limits</x:v>
      </x:c>
      <x:c r="AL3" s="22" t="str">
        <x:v>Not publicly disclosed</x:v>
      </x:c>
      <x:c r="AM3" s="22" t="str">
        <x:v>Not publicly disclosed</x:v>
      </x:c>
      <x:c r="AN3" s="22" t="str">
        <x:v>Not publicly disclosed</x:v>
      </x:c>
      <x:c r="AO3" s="22" t="str">
        <x:v>Not publicly disclosed</x:v>
      </x:c>
      <x:c r="AP3" s="22" t="str">
        <x:v>Criterion not passed</x:v>
      </x:c>
      <x:c r="AQ3" s="22" t="str">
        <x:v>Public base price: $15/month Starter when billed annually. Source: https://www.activecampaign.com/pricing</x:v>
      </x:c>
      <x:c r="AR3" s="22" t="str">
        <x:v>Minimum AI-eligible plan/access: Starter. AI packaging: Active Intelligence included in Starter; higher tiers expand limits.</x:v>
      </x:c>
      <x:c r="AS3" s="22" t="str">
        <x:v>Minimum commitment: 12 months / annual billing; billing cadence: Annual billing displayed (monthly equivalent); minimum AI access cost: $180/year for Starter; Active Intelligence is included and plan limits apply.</x:v>
      </x:c>
      <x:c r="AT3" s="22" t="str">
        <x:v>AI packaging: Active Intelligence included in Starter; higher tiers expand limits. Capability: Active Intelligence.</x:v>
      </x:c>
      <x:c r="AU3" s="22" t="str">
        <x:v>Criterion not passed.</x:v>
      </x:c>
      <x:c r="AV3" s="22" t="str">
        <x:v>Criterion not passed.</x:v>
      </x:c>
      <x:c r="AW3" s="22" t="str">
        <x:v>Criterion not passed.</x:v>
      </x:c>
      <x:c r="AX3" s="22" t="str">
        <x:v>Criterion not passed.</x:v>
      </x:c>
      <x:c r="AY3" s="22" t="str">
        <x:v>Minimum AI access cost: $180/year for Starter; Active Intelligence is included and plan limits apply.</x:v>
      </x:c>
      <x:c r="AZ3" s="22" t="str">
        <x:v>Criterion not passed.</x:v>
      </x:c>
      <x:c r="BA3" s="22" t="str">
        <x:v>Priority: changed in r1 repair</x:v>
      </x:c>
      <x:c r="BB3" s="22" t="n">
        <x:v>5</x:v>
      </x:c>
      <x:c r="BC3" s="22" t="n">
        <x:f>R3-BB3</x:f>
        <x:v>0</x:v>
      </x:c>
      <x:c r="BD3" s="22" t="str">
        <x:f>IF(R3=SUM(H3:Q3),"PASS","FAIL")</x:f>
        <x:v>PASS</x:v>
      </x:c>
      <x:c r="BE3" s="22" t="str">
        <x:f>IF(S3=IF(R3&gt;=9,"Fully calculable",IF(R3&gt;=7,"Substantially calculable",IF(R3&gt;=4,"Partially calculable",IF(R3&gt;=1,"Limited disclosure","Not publicly calculable")))),"PASS","FAIL")</x:f>
        <x:v>PASS</x:v>
      </x:c>
      <x:c r="BF3" s="22" t="str">
        <x:f>IF(H3=0,"PASS",IF(AND(AQ3&lt;&gt;"",ISERROR(SEARCH("Criterion not passed",AQ3)),ISERROR(SEARCH("not fully recorded",AQ3))),"PASS","FAIL"))</x:f>
        <x:v>PASS</x:v>
      </x:c>
      <x:c r="BG3" s="22" t="str">
        <x:f>IF(I3=0,"PASS",IF(AND(AR3&lt;&gt;"",ISERROR(SEARCH("Criterion not passed",AR3)),ISERROR(SEARCH("not fully recorded",AR3))),"PASS","FAIL"))</x:f>
        <x:v>PASS</x:v>
      </x:c>
      <x:c r="BH3" s="22" t="str">
        <x:f>IF(J3=0,"PASS",IF(AND(AS3&lt;&gt;"",ISERROR(SEARCH("Criterion not passed",AS3)),ISERROR(SEARCH("not fully recorded",AS3))),"PASS","FAIL"))</x:f>
        <x:v>PASS</x:v>
      </x:c>
      <x:c r="BI3" s="22" t="str">
        <x:f>IF(K3=0,"PASS",IF(AND(AT3&lt;&gt;"",ISERROR(SEARCH("Criterion not passed",AT3)),ISERROR(SEARCH("not fully recorded",AT3))),"PASS","FAIL"))</x:f>
        <x:v>PASS</x:v>
      </x:c>
      <x:c r="BJ3" s="22" t="str">
        <x:f>IF(L3=0,"PASS",IF(AND(AU3&lt;&gt;"",ISERROR(SEARCH("Criterion not passed",AU3)),ISERROR(SEARCH("not fully recorded",AU3)),ISERROR(SEARCH("not publicly disclosed",AU3)),ISERROR(SEARCH("not disclosed",AU3)),ISERROR(SEARCH("not recorded",AU3)),ISERROR(SEARCH("not publicly defined",AU3)),ISERROR(SEARCH("not defined",AU3))),"PASS","FAIL"))</x:f>
        <x:v>PASS</x:v>
      </x:c>
      <x:c r="BK3" s="22" t="str">
        <x:f>IF(M3=0,"PASS",IF(AND(AV3&lt;&gt;"",ISERROR(SEARCH("Criterion not passed",AV3)),ISERROR(SEARCH("not fully recorded",AV3)),ISERROR(SEARCH("not publicly disclosed",AV3)),ISERROR(SEARCH("not disclosed",AV3)),ISERROR(SEARCH("not recorded",AV3)),ISERROR(SEARCH("not publicly defined",AV3)),ISERROR(SEARCH("not defined",AV3))),"PASS","FAIL"))</x:f>
        <x:v>PASS</x:v>
      </x:c>
      <x:c r="BL3" s="22" t="str">
        <x:f>IF(N3=0,"PASS",IF(AND(AW3&lt;&gt;"",ISERROR(SEARCH("Criterion not passed",AW3)),ISERROR(SEARCH("not fully recorded",AW3)),ISERROR(SEARCH("not publicly disclosed",AW3)),ISERROR(SEARCH("not disclosed",AW3)),ISERROR(SEARCH("not recorded",AW3)),ISERROR(SEARCH("not quantified",AW3)),ISERROR(SEARCH("one-time rather than recurring",AW3))),"PASS","FAIL"))</x:f>
        <x:v>PASS</x:v>
      </x:c>
      <x:c r="BM3" s="22" t="str">
        <x:f>IF(O3=0,"PASS",IF(AND(AX3&lt;&gt;"",ISERROR(SEARCH("Criterion not passed",AX3)),ISERROR(SEARCH("not fully recorded",AX3)),ISERROR(SEARCH("not publicly disclosed",AX3)),ISERROR(SEARCH("not disclosed",AX3)),ISERROR(SEARCH("not recorded",AX3)),ISERROR(SEARCH("not quantified",AX3)),ISERROR(SEARCH("no public",AX3))),"PASS","FAIL"))</x:f>
        <x:v>PASS</x:v>
      </x:c>
      <x:c r="BN3" s="22" t="str">
        <x:f>IF(P3=0,"PASS",IF(AND(AY3&lt;&gt;"",ISERROR(SEARCH("Criterion not passed",AY3)),ISERROR(SEARCH("not fully recorded",AY3)),ISERROR(SEARCH("not publicly calculable",AY3)),ISERROR(SEARCH("not calculable",AY3)),ISERROR(SEARCH("not recorded",AY3))),"PASS","FAIL"))</x:f>
        <x:v>PASS</x:v>
      </x:c>
      <x:c r="BO3" s="22" t="str">
        <x:f>IF(Q3=0,"PASS",IF(AND(AZ3&lt;&gt;"",ISERROR(SEARCH("Criterion not passed",AZ3)),ISERROR(SEARCH("not fully recorded",AZ3)),ISERROR(SEARCH("not publicly calculable",AZ3)),ISERROR(SEARCH("not calculable",AZ3)),ISERROR(SEARCH("not recorded",AZ3))),"PASS","FAIL"))</x:f>
        <x:v>PASS</x:v>
      </x:c>
      <x:c r="BP3" s="22" t="str">
        <x:f>IF(COUNTIF(BF3:BO3,"FAIL")=0,"PASS","FAIL")</x:f>
        <x:v>PASS</x:v>
      </x:c>
      <x:c r="BQ3" s="22" t="str"/>
      <x:c r="BR3" s="22" t="str"/>
      <x:c r="BS3" s="22" t="str"/>
      <x:c r="BT3" s="22" t="str"/>
      <x:c r="BU3" s="22" t="str"/>
      <x:c r="BV3" s="22" t="str"/>
    </x:row>
    <x:row r="4" ht="36" customHeight="1">
      <x:c r="A4" s="22" t="str">
        <x:v>V002</x:v>
      </x:c>
      <x:c r="B4" s="22" t="str">
        <x:v>Adobe Marketo Engage</x:v>
      </x:c>
      <x:c r="C4" s="22" t="str">
        <x:v>Marketing automation</x:v>
      </x:c>
      <x:c r="D4" s="22" t="str">
        <x:v>AI personalization</x:v>
      </x:c>
      <x:c r="E4" s="22" t="str">
        <x:v>No numeric public price</x:v>
      </x:c>
      <x:c r="F4" s="22" t="str">
        <x:v>Not publicly calculable</x:v>
      </x:c>
      <x:c r="G4" s="22" t="str">
        <x:v>Included in higher named plan; quote required</x:v>
      </x:c>
      <x:c r="H4" s="22" t="n">
        <x:v>0</x:v>
      </x:c>
      <x:c r="I4" s="22" t="n">
        <x:v>1</x:v>
      </x:c>
      <x:c r="J4" s="22" t="n">
        <x:v>0</x:v>
      </x:c>
      <x:c r="K4" s="22" t="n">
        <x:v>1</x:v>
      </x:c>
      <x:c r="L4" s="22" t="n">
        <x:v>0</x:v>
      </x:c>
      <x:c r="M4" s="22" t="n">
        <x:v>0</x:v>
      </x:c>
      <x:c r="N4" s="22" t="n">
        <x:v>0</x:v>
      </x:c>
      <x:c r="O4" s="22" t="n">
        <x:v>0</x:v>
      </x:c>
      <x:c r="P4" s="22" t="n">
        <x:v>0</x:v>
      </x:c>
      <x:c r="Q4" s="22" t="n">
        <x:v>0</x:v>
      </x:c>
      <x:c r="R4" s="22" t="n">
        <x:f>SUM(H4:Q4)</x:f>
        <x:v>2</x:v>
      </x:c>
      <x:c r="S4" s="22" t="str">
        <x:f>IF(R4=0,"Not publicly calculable",IF(R4&lt;=3,"Limited disclosure",IF(R4&lt;=6,"Partially calculable",IF(R4&lt;=8,"Substantially calculable","Fully calculable"))))</x:f>
        <x:v>Limited disclosure</x:v>
      </x:c>
      <x:c r="T4" s="22" t="str">
        <x:v>AI-assisted adjudicated r4</x:v>
      </x:c>
      <x:c r="U4" s="22" t="str">
        <x:v>Research complete - publication drafting pending</x:v>
      </x:c>
      <x:c r="V4" s="22" t="str">
        <x:v>https://business.adobe.com/products/marketo/pricing.html</x:v>
      </x:c>
      <x:c r="W4" s="22" t="str">
        <x:v>https://business.adobe.com/products/marketo/adobe-marketo.html</x:v>
      </x:c>
      <x:c r="X4" s="22" t="str">
        <x:v>Marketo Engage: Pricing and Packaging</x:v>
      </x:c>
      <x:c r="Y4" s="22" t="str">
        <x:v>https://business.adobe.com/products/marketo/pricing.html</x:v>
      </x:c>
      <x:c r="Z4" s="22" t="str">
        <x:v>https://business.adobe.com/products/marketo/adobe-marketo.html</x:v>
      </x:c>
      <x:c r="AA4" s="22" t="str">
        <x:v>Official pricing lists plan names and maps AI personalization to a higher tier, but all numeric pricing is quote-gated.</x:v>
      </x:c>
      <x:c r="AB4" s="22" t="str">
        <x:v>Official pricing lists plan names and maps AI personalization to a higher tier, but all numeric pricing is quote-gated.</x:v>
      </x:c>
      <x:c r="AC4" s="22" t="str">
        <x:v>Principal AI capability is a plan feature rather than a separately priced product.</x:v>
      </x:c>
      <x:c r="AD4" s="22" t="str">
        <x:v>2026-07-12</x:v>
      </x:c>
      <x:c r="AE4" s="22" t="str">
        <x:v>Unauthenticated public web; locale not controllable; researcher context Asia/Kolkata</x:v>
      </x:c>
      <x:c r="AF4" s="22" t="str">
        <x:v>Not applicable / not displayed</x:v>
      </x:c>
      <x:c r="AG4" s="22" t="str">
        <x:v>Not publicly stated; pricing is quote-gated</x:v>
      </x:c>
      <x:c r="AH4" s="22" t="str">
        <x:v>Prime</x:v>
      </x:c>
      <x:c r="AI4" s="22" t="str">
        <x:v>Not publicly stated</x:v>
      </x:c>
      <x:c r="AJ4" s="22" t="str">
        <x:v>Not publicly stated</x:v>
      </x:c>
      <x:c r="AK4" s="22" t="str">
        <x:v>Included in higher named plan; quote required</x:v>
      </x:c>
      <x:c r="AL4" s="22" t="str">
        <x:v>Not publicly disclosed</x:v>
      </x:c>
      <x:c r="AM4" s="22" t="str">
        <x:v>Not publicly disclosed</x:v>
      </x:c>
      <x:c r="AN4" s="22" t="str">
        <x:v>Not publicly disclosed</x:v>
      </x:c>
      <x:c r="AO4" s="22" t="str">
        <x:v>Not publicly disclosed</x:v>
      </x:c>
      <x:c r="AP4" s="22" t="str">
        <x:v>Criterion not passed</x:v>
      </x:c>
      <x:c r="AQ4" s="22" t="str">
        <x:v>Criterion not passed.</x:v>
      </x:c>
      <x:c r="AR4" s="22" t="str">
        <x:v>Minimum AI-eligible plan/access: Prime. AI packaging: Included in higher named plan; quote required.</x:v>
      </x:c>
      <x:c r="AS4" s="22" t="str">
        <x:v>Criterion not passed.</x:v>
      </x:c>
      <x:c r="AT4" s="22" t="str">
        <x:v>AI packaging: Included in higher named plan; quote required. Capability: AI personalization.</x:v>
      </x:c>
      <x:c r="AU4" s="22" t="str">
        <x:v>Criterion not passed.</x:v>
      </x:c>
      <x:c r="AV4" s="22" t="str">
        <x:v>Criterion not passed.</x:v>
      </x:c>
      <x:c r="AW4" s="22" t="str">
        <x:v>Criterion not passed.</x:v>
      </x:c>
      <x:c r="AX4" s="22" t="str">
        <x:v>Criterion not passed.</x:v>
      </x:c>
      <x:c r="AY4" s="22" t="str">
        <x:v>Criterion not passed.</x:v>
      </x:c>
      <x:c r="AZ4" s="22" t="str">
        <x:v>Criterion not passed.</x:v>
      </x:c>
      <x:c r="BA4" s="22" t="str">
        <x:v>Priority: score 0-3</x:v>
      </x:c>
      <x:c r="BB4" s="22" t="n">
        <x:v>2</x:v>
      </x:c>
      <x:c r="BC4" s="22" t="n">
        <x:f>R4-BB4</x:f>
        <x:v>0</x:v>
      </x:c>
      <x:c r="BD4" s="22" t="str">
        <x:f>IF(R4=SUM(H4:Q4),"PASS","FAIL")</x:f>
        <x:v>PASS</x:v>
      </x:c>
      <x:c r="BE4" s="22" t="str">
        <x:f>IF(S4=IF(R4&gt;=9,"Fully calculable",IF(R4&gt;=7,"Substantially calculable",IF(R4&gt;=4,"Partially calculable",IF(R4&gt;=1,"Limited disclosure","Not publicly calculable")))),"PASS","FAIL")</x:f>
        <x:v>PASS</x:v>
      </x:c>
      <x:c r="BF4" s="22" t="str">
        <x:f>IF(H4=0,"PASS",IF(AND(AQ4&lt;&gt;"",ISERROR(SEARCH("Criterion not passed",AQ4)),ISERROR(SEARCH("not fully recorded",AQ4))),"PASS","FAIL"))</x:f>
        <x:v>PASS</x:v>
      </x:c>
      <x:c r="BG4" s="22" t="str">
        <x:f>IF(I4=0,"PASS",IF(AND(AR4&lt;&gt;"",ISERROR(SEARCH("Criterion not passed",AR4)),ISERROR(SEARCH("not fully recorded",AR4))),"PASS","FAIL"))</x:f>
        <x:v>PASS</x:v>
      </x:c>
      <x:c r="BH4" s="22" t="str">
        <x:f>IF(J4=0,"PASS",IF(AND(AS4&lt;&gt;"",ISERROR(SEARCH("Criterion not passed",AS4)),ISERROR(SEARCH("not fully recorded",AS4))),"PASS","FAIL"))</x:f>
        <x:v>PASS</x:v>
      </x:c>
      <x:c r="BI4" s="22" t="str">
        <x:f>IF(K4=0,"PASS",IF(AND(AT4&lt;&gt;"",ISERROR(SEARCH("Criterion not passed",AT4)),ISERROR(SEARCH("not fully recorded",AT4))),"PASS","FAIL"))</x:f>
        <x:v>PASS</x:v>
      </x:c>
      <x:c r="BJ4" s="22" t="str">
        <x:f>IF(L4=0,"PASS",IF(AND(AU4&lt;&gt;"",ISERROR(SEARCH("Criterion not passed",AU4)),ISERROR(SEARCH("not fully recorded",AU4)),ISERROR(SEARCH("not publicly disclosed",AU4)),ISERROR(SEARCH("not disclosed",AU4)),ISERROR(SEARCH("not recorded",AU4)),ISERROR(SEARCH("not publicly defined",AU4)),ISERROR(SEARCH("not defined",AU4))),"PASS","FAIL"))</x:f>
        <x:v>PASS</x:v>
      </x:c>
      <x:c r="BK4" s="22" t="str">
        <x:f>IF(M4=0,"PASS",IF(AND(AV4&lt;&gt;"",ISERROR(SEARCH("Criterion not passed",AV4)),ISERROR(SEARCH("not fully recorded",AV4)),ISERROR(SEARCH("not publicly disclosed",AV4)),ISERROR(SEARCH("not disclosed",AV4)),ISERROR(SEARCH("not recorded",AV4)),ISERROR(SEARCH("not publicly defined",AV4)),ISERROR(SEARCH("not defined",AV4))),"PASS","FAIL"))</x:f>
        <x:v>PASS</x:v>
      </x:c>
      <x:c r="BL4" s="22" t="str">
        <x:f>IF(N4=0,"PASS",IF(AND(AW4&lt;&gt;"",ISERROR(SEARCH("Criterion not passed",AW4)),ISERROR(SEARCH("not fully recorded",AW4)),ISERROR(SEARCH("not publicly disclosed",AW4)),ISERROR(SEARCH("not disclosed",AW4)),ISERROR(SEARCH("not recorded",AW4)),ISERROR(SEARCH("not quantified",AW4)),ISERROR(SEARCH("one-time rather than recurring",AW4))),"PASS","FAIL"))</x:f>
        <x:v>PASS</x:v>
      </x:c>
      <x:c r="BM4" s="22" t="str">
        <x:f>IF(O4=0,"PASS",IF(AND(AX4&lt;&gt;"",ISERROR(SEARCH("Criterion not passed",AX4)),ISERROR(SEARCH("not fully recorded",AX4)),ISERROR(SEARCH("not publicly disclosed",AX4)),ISERROR(SEARCH("not disclosed",AX4)),ISERROR(SEARCH("not recorded",AX4)),ISERROR(SEARCH("not quantified",AX4)),ISERROR(SEARCH("no public",AX4))),"PASS","FAIL"))</x:f>
        <x:v>PASS</x:v>
      </x:c>
      <x:c r="BN4" s="22" t="str">
        <x:f>IF(P4=0,"PASS",IF(AND(AY4&lt;&gt;"",ISERROR(SEARCH("Criterion not passed",AY4)),ISERROR(SEARCH("not fully recorded",AY4)),ISERROR(SEARCH("not publicly calculable",AY4)),ISERROR(SEARCH("not calculable",AY4)),ISERROR(SEARCH("not recorded",AY4))),"PASS","FAIL"))</x:f>
        <x:v>PASS</x:v>
      </x:c>
      <x:c r="BO4" s="22" t="str">
        <x:f>IF(Q4=0,"PASS",IF(AND(AZ4&lt;&gt;"",ISERROR(SEARCH("Criterion not passed",AZ4)),ISERROR(SEARCH("not fully recorded",AZ4)),ISERROR(SEARCH("not publicly calculable",AZ4)),ISERROR(SEARCH("not calculable",AZ4)),ISERROR(SEARCH("not recorded",AZ4))),"PASS","FAIL"))</x:f>
        <x:v>PASS</x:v>
      </x:c>
      <x:c r="BP4" s="22" t="str">
        <x:f>IF(COUNTIF(BF4:BO4,"FAIL")=0,"PASS","FAIL")</x:f>
        <x:v>PASS</x:v>
      </x:c>
      <x:c r="BQ4" s="22" t="str"/>
      <x:c r="BR4" s="22" t="str"/>
      <x:c r="BS4" s="22" t="str"/>
      <x:c r="BT4" s="22" t="str"/>
      <x:c r="BU4" s="22" t="str"/>
      <x:c r="BV4" s="22" t="str"/>
    </x:row>
    <x:row r="5" ht="36" customHeight="1">
      <x:c r="A5" s="22" t="str">
        <x:v>V003</x:v>
      </x:c>
      <x:c r="B5" s="22" t="str">
        <x:v>Bloomreach Engagement</x:v>
      </x:c>
      <x:c r="C5" s="22" t="str">
        <x:v>Marketing automation</x:v>
      </x:c>
      <x:c r="D5" s="22" t="str">
        <x:v>Loomi AI</x:v>
      </x:c>
      <x:c r="E5" s="22" t="str">
        <x:v>No numeric public price</x:v>
      </x:c>
      <x:c r="F5" s="22" t="str">
        <x:v>Not publicly calculable</x:v>
      </x:c>
      <x:c r="G5" s="22" t="str">
        <x:v>Quote-based platform; Loomi AI included across products</x:v>
      </x:c>
      <x:c r="H5" s="22" t="n">
        <x:v>0</x:v>
      </x:c>
      <x:c r="I5" s="22" t="n">
        <x:v>1</x:v>
      </x:c>
      <x:c r="J5" s="22" t="n">
        <x:v>0</x:v>
      </x:c>
      <x:c r="K5" s="22" t="n">
        <x:v>1</x:v>
      </x:c>
      <x:c r="L5" s="22" t="n">
        <x:v>0</x:v>
      </x:c>
      <x:c r="M5" s="22" t="n">
        <x:v>0</x:v>
      </x:c>
      <x:c r="N5" s="22" t="n">
        <x:v>0</x:v>
      </x:c>
      <x:c r="O5" s="22" t="n">
        <x:v>0</x:v>
      </x:c>
      <x:c r="P5" s="22" t="n">
        <x:v>0</x:v>
      </x:c>
      <x:c r="Q5" s="22" t="n">
        <x:v>0</x:v>
      </x:c>
      <x:c r="R5" s="22" t="n">
        <x:f>SUM(H5:Q5)</x:f>
        <x:v>2</x:v>
      </x:c>
      <x:c r="S5" s="22" t="str">
        <x:f>IF(R5=0,"Not publicly calculable",IF(R5&lt;=3,"Limited disclosure",IF(R5&lt;=6,"Partially calculable",IF(R5&lt;=8,"Substantially calculable","Fully calculable"))))</x:f>
        <x:v>Limited disclosure</x:v>
      </x:c>
      <x:c r="T5" s="22" t="str">
        <x:v>AI-assisted adjudicated r4</x:v>
      </x:c>
      <x:c r="U5" s="22" t="str">
        <x:v>Research complete - publication drafting pending</x:v>
      </x:c>
      <x:c r="V5" s="22" t="str">
        <x:v>https://www.bloomreach.com/en/products/engagement</x:v>
      </x:c>
      <x:c r="W5" s="22" t="str">
        <x:v>https://www.bloomreach.com/en/products/loomi</x:v>
      </x:c>
      <x:c r="X5" s="22" t="str">
        <x:v>Bloomreach Engagement official pricing/product page (descriptive record; live HTML title not independently captured in r2)</x:v>
      </x:c>
      <x:c r="Y5" s="22" t="str">
        <x:v>https://www.bloomreach.com/en/products/engagement</x:v>
      </x:c>
      <x:c r="Z5" s="22" t="str">
        <x:v>https://www.bloomreach.com/en/products/loomi</x:v>
      </x:c>
      <x:c r="AA5" s="22" t="str">
        <x:v>Official product material states Loomi AI is built into Bloomreach products at no additional charge, but Engagement pricing remains contact-led.</x:v>
      </x:c>
      <x:c r="AB5" s="22" t="str">
        <x:v>Official product material states Loomi AI is built into Bloomreach products at no additional charge, but Engagement pricing remains contact-led.</x:v>
      </x:c>
      <x:c r="AC5" s="22" t="str">
        <x:v>‘No additional charge’ does not make the minimum platform commitment calculable because the underlying plan price is not public.</x:v>
      </x:c>
      <x:c r="AD5" s="22" t="str">
        <x:v>2026-07-12</x:v>
      </x:c>
      <x:c r="AE5" s="22" t="str">
        <x:v>Unauthenticated public web; locale not controllable; researcher context Asia/Kolkata</x:v>
      </x:c>
      <x:c r="AF5" s="22" t="str">
        <x:v>Not applicable / not displayed</x:v>
      </x:c>
      <x:c r="AG5" s="22" t="str">
        <x:v>Not publicly stated</x:v>
      </x:c>
      <x:c r="AH5" s="22" t="str">
        <x:v>Bloomreach Engagement with Loomi AI (quote-gated)</x:v>
      </x:c>
      <x:c r="AI5" s="22" t="str">
        <x:v>Not publicly stated</x:v>
      </x:c>
      <x:c r="AJ5" s="22" t="str">
        <x:v>Not publicly stated</x:v>
      </x:c>
      <x:c r="AK5" s="22" t="str">
        <x:v>Loomi AI built into products / no separate add-on price disclosed</x:v>
      </x:c>
      <x:c r="AL5" s="22" t="str">
        <x:v>Not publicly disclosed</x:v>
      </x:c>
      <x:c r="AM5" s="22" t="str">
        <x:v>Not publicly disclosed</x:v>
      </x:c>
      <x:c r="AN5" s="22" t="str">
        <x:v>Not publicly disclosed</x:v>
      </x:c>
      <x:c r="AO5" s="22" t="str">
        <x:v>Not publicly disclosed</x:v>
      </x:c>
      <x:c r="AP5" s="22" t="str">
        <x:v>Criterion not passed</x:v>
      </x:c>
      <x:c r="AQ5" s="22" t="str">
        <x:v>Criterion not passed.</x:v>
      </x:c>
      <x:c r="AR5" s="22" t="str">
        <x:v>Minimum AI-eligible plan/access: Bloomreach Engagement with Loomi AI (quote-gated). AI packaging: Loomi AI built into products / no separate add-on price disclosed.</x:v>
      </x:c>
      <x:c r="AS5" s="22" t="str">
        <x:v>Criterion not passed.</x:v>
      </x:c>
      <x:c r="AT5" s="22" t="str">
        <x:v>AI packaging: Loomi AI built into products / no separate add-on price disclosed. Capability: Loomi AI.</x:v>
      </x:c>
      <x:c r="AU5" s="22" t="str">
        <x:v>Criterion not passed.</x:v>
      </x:c>
      <x:c r="AV5" s="22" t="str">
        <x:v>Criterion not passed.</x:v>
      </x:c>
      <x:c r="AW5" s="22" t="str">
        <x:v>Criterion not passed.</x:v>
      </x:c>
      <x:c r="AX5" s="22" t="str">
        <x:v>Criterion not passed.</x:v>
      </x:c>
      <x:c r="AY5" s="22" t="str">
        <x:v>Criterion not passed.</x:v>
      </x:c>
      <x:c r="AZ5" s="22" t="str">
        <x:v>Criterion not passed.</x:v>
      </x:c>
      <x:c r="BA5" s="22" t="str">
        <x:v>Priority: score 0-3</x:v>
      </x:c>
      <x:c r="BB5" s="22" t="n">
        <x:v>2</x:v>
      </x:c>
      <x:c r="BC5" s="22" t="n">
        <x:f>R5-BB5</x:f>
        <x:v>0</x:v>
      </x:c>
      <x:c r="BD5" s="22" t="str">
        <x:f>IF(R5=SUM(H5:Q5),"PASS","FAIL")</x:f>
        <x:v>PASS</x:v>
      </x:c>
      <x:c r="BE5" s="22" t="str">
        <x:f>IF(S5=IF(R5&gt;=9,"Fully calculable",IF(R5&gt;=7,"Substantially calculable",IF(R5&gt;=4,"Partially calculable",IF(R5&gt;=1,"Limited disclosure","Not publicly calculable")))),"PASS","FAIL")</x:f>
        <x:v>PASS</x:v>
      </x:c>
      <x:c r="BF5" s="22" t="str">
        <x:f>IF(H5=0,"PASS",IF(AND(AQ5&lt;&gt;"",ISERROR(SEARCH("Criterion not passed",AQ5)),ISERROR(SEARCH("not fully recorded",AQ5))),"PASS","FAIL"))</x:f>
        <x:v>PASS</x:v>
      </x:c>
      <x:c r="BG5" s="22" t="str">
        <x:f>IF(I5=0,"PASS",IF(AND(AR5&lt;&gt;"",ISERROR(SEARCH("Criterion not passed",AR5)),ISERROR(SEARCH("not fully recorded",AR5))),"PASS","FAIL"))</x:f>
        <x:v>PASS</x:v>
      </x:c>
      <x:c r="BH5" s="22" t="str">
        <x:f>IF(J5=0,"PASS",IF(AND(AS5&lt;&gt;"",ISERROR(SEARCH("Criterion not passed",AS5)),ISERROR(SEARCH("not fully recorded",AS5))),"PASS","FAIL"))</x:f>
        <x:v>PASS</x:v>
      </x:c>
      <x:c r="BI5" s="22" t="str">
        <x:f>IF(K5=0,"PASS",IF(AND(AT5&lt;&gt;"",ISERROR(SEARCH("Criterion not passed",AT5)),ISERROR(SEARCH("not fully recorded",AT5))),"PASS","FAIL"))</x:f>
        <x:v>PASS</x:v>
      </x:c>
      <x:c r="BJ5" s="22" t="str">
        <x:f>IF(L5=0,"PASS",IF(AND(AU5&lt;&gt;"",ISERROR(SEARCH("Criterion not passed",AU5)),ISERROR(SEARCH("not fully recorded",AU5)),ISERROR(SEARCH("not publicly disclosed",AU5)),ISERROR(SEARCH("not disclosed",AU5)),ISERROR(SEARCH("not recorded",AU5)),ISERROR(SEARCH("not publicly defined",AU5)),ISERROR(SEARCH("not defined",AU5))),"PASS","FAIL"))</x:f>
        <x:v>PASS</x:v>
      </x:c>
      <x:c r="BK5" s="22" t="str">
        <x:f>IF(M5=0,"PASS",IF(AND(AV5&lt;&gt;"",ISERROR(SEARCH("Criterion not passed",AV5)),ISERROR(SEARCH("not fully recorded",AV5)),ISERROR(SEARCH("not publicly disclosed",AV5)),ISERROR(SEARCH("not disclosed",AV5)),ISERROR(SEARCH("not recorded",AV5)),ISERROR(SEARCH("not publicly defined",AV5)),ISERROR(SEARCH("not defined",AV5))),"PASS","FAIL"))</x:f>
        <x:v>PASS</x:v>
      </x:c>
      <x:c r="BL5" s="22" t="str">
        <x:f>IF(N5=0,"PASS",IF(AND(AW5&lt;&gt;"",ISERROR(SEARCH("Criterion not passed",AW5)),ISERROR(SEARCH("not fully recorded",AW5)),ISERROR(SEARCH("not publicly disclosed",AW5)),ISERROR(SEARCH("not disclosed",AW5)),ISERROR(SEARCH("not recorded",AW5)),ISERROR(SEARCH("not quantified",AW5)),ISERROR(SEARCH("one-time rather than recurring",AW5))),"PASS","FAIL"))</x:f>
        <x:v>PASS</x:v>
      </x:c>
      <x:c r="BM5" s="22" t="str">
        <x:f>IF(O5=0,"PASS",IF(AND(AX5&lt;&gt;"",ISERROR(SEARCH("Criterion not passed",AX5)),ISERROR(SEARCH("not fully recorded",AX5)),ISERROR(SEARCH("not publicly disclosed",AX5)),ISERROR(SEARCH("not disclosed",AX5)),ISERROR(SEARCH("not recorded",AX5)),ISERROR(SEARCH("not quantified",AX5)),ISERROR(SEARCH("no public",AX5))),"PASS","FAIL"))</x:f>
        <x:v>PASS</x:v>
      </x:c>
      <x:c r="BN5" s="22" t="str">
        <x:f>IF(P5=0,"PASS",IF(AND(AY5&lt;&gt;"",ISERROR(SEARCH("Criterion not passed",AY5)),ISERROR(SEARCH("not fully recorded",AY5)),ISERROR(SEARCH("not publicly calculable",AY5)),ISERROR(SEARCH("not calculable",AY5)),ISERROR(SEARCH("not recorded",AY5))),"PASS","FAIL"))</x:f>
        <x:v>PASS</x:v>
      </x:c>
      <x:c r="BO5" s="22" t="str">
        <x:f>IF(Q5=0,"PASS",IF(AND(AZ5&lt;&gt;"",ISERROR(SEARCH("Criterion not passed",AZ5)),ISERROR(SEARCH("not fully recorded",AZ5)),ISERROR(SEARCH("not publicly calculable",AZ5)),ISERROR(SEARCH("not calculable",AZ5)),ISERROR(SEARCH("not recorded",AZ5))),"PASS","FAIL"))</x:f>
        <x:v>PASS</x:v>
      </x:c>
      <x:c r="BP5" s="22" t="str">
        <x:f>IF(COUNTIF(BF5:BO5,"FAIL")=0,"PASS","FAIL")</x:f>
        <x:v>PASS</x:v>
      </x:c>
      <x:c r="BQ5" s="22" t="str"/>
      <x:c r="BR5" s="22" t="str"/>
      <x:c r="BS5" s="22" t="str"/>
      <x:c r="BT5" s="22" t="str"/>
      <x:c r="BU5" s="22" t="str"/>
      <x:c r="BV5" s="22" t="str"/>
    </x:row>
    <x:row r="6" ht="36" customHeight="1">
      <x:c r="A6" s="22" t="str">
        <x:v>V004</x:v>
      </x:c>
      <x:c r="B6" s="22" t="str">
        <x:v>Braze</x:v>
      </x:c>
      <x:c r="C6" s="22" t="str">
        <x:v>Marketing automation</x:v>
      </x:c>
      <x:c r="D6" s="22" t="str">
        <x:v>BrazeAI Agent Console</x:v>
      </x:c>
      <x:c r="E6" s="22" t="str">
        <x:v>No numeric public price</x:v>
      </x:c>
      <x:c r="F6" s="22" t="str">
        <x:v>Not publicly calculable</x:v>
      </x:c>
      <x:c r="G6" s="22" t="str">
        <x:v>Included in every tier; Action Credits apply to certain AI products</x:v>
      </x:c>
      <x:c r="H6" s="22" t="n">
        <x:v>0</x:v>
      </x:c>
      <x:c r="I6" s="22" t="n">
        <x:v>1</x:v>
      </x:c>
      <x:c r="J6" s="22" t="n">
        <x:v>0</x:v>
      </x:c>
      <x:c r="K6" s="22" t="n">
        <x:v>1</x:v>
      </x:c>
      <x:c r="L6" s="22" t="n">
        <x:v>0</x:v>
      </x:c>
      <x:c r="M6" s="22" t="n">
        <x:v>0</x:v>
      </x:c>
      <x:c r="N6" s="22" t="n">
        <x:v>0</x:v>
      </x:c>
      <x:c r="O6" s="22" t="n">
        <x:v>0</x:v>
      </x:c>
      <x:c r="P6" s="22" t="n">
        <x:v>0</x:v>
      </x:c>
      <x:c r="Q6" s="22" t="n">
        <x:v>0</x:v>
      </x:c>
      <x:c r="R6" s="22" t="n">
        <x:f>SUM(H6:Q6)</x:f>
        <x:v>2</x:v>
      </x:c>
      <x:c r="S6" s="22" t="str">
        <x:f>IF(R6=0,"Not publicly calculable",IF(R6&lt;=3,"Limited disclosure",IF(R6&lt;=6,"Partially calculable",IF(R6&lt;=8,"Substantially calculable","Fully calculable"))))</x:f>
        <x:v>Limited disclosure</x:v>
      </x:c>
      <x:c r="T6" s="22" t="str">
        <x:v>AI-assisted adjudicated r4</x:v>
      </x:c>
      <x:c r="U6" s="22" t="str">
        <x:v>Research complete - publication drafting pending</x:v>
      </x:c>
      <x:c r="V6" s="22" t="str">
        <x:v>https://www.braze.com/pricing</x:v>
      </x:c>
      <x:c r="W6" s="22" t="str">
        <x:v>https://www.braze.com/product/ai</x:v>
      </x:c>
      <x:c r="X6" s="22" t="str">
        <x:v>Braze official pricing/product page (descriptive record; live HTML title not independently captured in r2)</x:v>
      </x:c>
      <x:c r="Y6" s="22" t="str">
        <x:v>https://www.braze.com/pricing</x:v>
      </x:c>
      <x:c r="Z6" s="22" t="str">
        <x:v>https://www.braze.com/product/ai</x:v>
      </x:c>
      <x:c r="AA6" s="22" t="str">
        <x:v>Official pricing maps BrazeAI features to tiers but requires contact for numeric pricing. Action Credits are not clearly mapped to the named principal capability.</x:v>
      </x:c>
      <x:c r="AB6" s="22" t="str">
        <x:v>Official pricing maps BrazeAI features to tiers but requires contact for numeric pricing. Action Credits are not clearly mapped to the named principal capability.</x:v>
      </x:c>
      <x:c r="AC6" s="22" t="str">
        <x:v>Do not infer a billing unit from general Action Credit language.</x:v>
      </x:c>
      <x:c r="AD6" s="22" t="str">
        <x:v>2026-07-12</x:v>
      </x:c>
      <x:c r="AE6" s="22" t="str">
        <x:v>Unauthenticated public web; locale not controllable; researcher context Asia/Kolkata</x:v>
      </x:c>
      <x:c r="AF6" s="22" t="str">
        <x:v>Not applicable / not displayed</x:v>
      </x:c>
      <x:c r="AG6" s="22" t="str">
        <x:v>Not publicly stated; pricing is quote-gated</x:v>
      </x:c>
      <x:c r="AH6" s="22" t="str">
        <x:v>Any Braze commercial tier; BrazeAI is mapped across tiers</x:v>
      </x:c>
      <x:c r="AI6" s="22" t="str">
        <x:v>Not publicly stated</x:v>
      </x:c>
      <x:c r="AJ6" s="22" t="str">
        <x:v>Not publicly stated</x:v>
      </x:c>
      <x:c r="AK6" s="22" t="str">
        <x:v>Included in every tier; Action Credits apply to certain AI products</x:v>
      </x:c>
      <x:c r="AL6" s="22" t="str">
        <x:v>Not publicly disclosed</x:v>
      </x:c>
      <x:c r="AM6" s="22" t="str">
        <x:v>Not publicly disclosed</x:v>
      </x:c>
      <x:c r="AN6" s="22" t="str">
        <x:v>Not publicly disclosed</x:v>
      </x:c>
      <x:c r="AO6" s="22" t="str">
        <x:v>Not publicly disclosed</x:v>
      </x:c>
      <x:c r="AP6" s="22" t="str">
        <x:v>Criterion not passed</x:v>
      </x:c>
      <x:c r="AQ6" s="22" t="str">
        <x:v>Criterion not passed.</x:v>
      </x:c>
      <x:c r="AR6" s="22" t="str">
        <x:v>Minimum AI-eligible plan/access: Any Braze commercial tier; BrazeAI is mapped across tiers. AI packaging: Included in every tier; Action Credits apply to certain AI products.</x:v>
      </x:c>
      <x:c r="AS6" s="22" t="str">
        <x:v>Criterion not passed.</x:v>
      </x:c>
      <x:c r="AT6" s="22" t="str">
        <x:v>AI packaging: Included in every tier; Action Credits apply to certain AI products. Capability: BrazeAI Agent Console.</x:v>
      </x:c>
      <x:c r="AU6" s="22" t="str">
        <x:v>Criterion not passed.</x:v>
      </x:c>
      <x:c r="AV6" s="22" t="str">
        <x:v>Criterion not passed.</x:v>
      </x:c>
      <x:c r="AW6" s="22" t="str">
        <x:v>Criterion not passed.</x:v>
      </x:c>
      <x:c r="AX6" s="22" t="str">
        <x:v>Criterion not passed.</x:v>
      </x:c>
      <x:c r="AY6" s="22" t="str">
        <x:v>Criterion not passed.</x:v>
      </x:c>
      <x:c r="AZ6" s="22" t="str">
        <x:v>Criterion not passed.</x:v>
      </x:c>
      <x:c r="BA6" s="22" t="str">
        <x:v>Priority: score 0-3</x:v>
      </x:c>
      <x:c r="BB6" s="22" t="n">
        <x:v>2</x:v>
      </x:c>
      <x:c r="BC6" s="22" t="n">
        <x:f>R6-BB6</x:f>
        <x:v>0</x:v>
      </x:c>
      <x:c r="BD6" s="22" t="str">
        <x:f>IF(R6=SUM(H6:Q6),"PASS","FAIL")</x:f>
        <x:v>PASS</x:v>
      </x:c>
      <x:c r="BE6" s="22" t="str">
        <x:f>IF(S6=IF(R6&gt;=9,"Fully calculable",IF(R6&gt;=7,"Substantially calculable",IF(R6&gt;=4,"Partially calculable",IF(R6&gt;=1,"Limited disclosure","Not publicly calculable")))),"PASS","FAIL")</x:f>
        <x:v>PASS</x:v>
      </x:c>
      <x:c r="BF6" s="22" t="str">
        <x:f>IF(H6=0,"PASS",IF(AND(AQ6&lt;&gt;"",ISERROR(SEARCH("Criterion not passed",AQ6)),ISERROR(SEARCH("not fully recorded",AQ6))),"PASS","FAIL"))</x:f>
        <x:v>PASS</x:v>
      </x:c>
      <x:c r="BG6" s="22" t="str">
        <x:f>IF(I6=0,"PASS",IF(AND(AR6&lt;&gt;"",ISERROR(SEARCH("Criterion not passed",AR6)),ISERROR(SEARCH("not fully recorded",AR6))),"PASS","FAIL"))</x:f>
        <x:v>PASS</x:v>
      </x:c>
      <x:c r="BH6" s="22" t="str">
        <x:f>IF(J6=0,"PASS",IF(AND(AS6&lt;&gt;"",ISERROR(SEARCH("Criterion not passed",AS6)),ISERROR(SEARCH("not fully recorded",AS6))),"PASS","FAIL"))</x:f>
        <x:v>PASS</x:v>
      </x:c>
      <x:c r="BI6" s="22" t="str">
        <x:f>IF(K6=0,"PASS",IF(AND(AT6&lt;&gt;"",ISERROR(SEARCH("Criterion not passed",AT6)),ISERROR(SEARCH("not fully recorded",AT6))),"PASS","FAIL"))</x:f>
        <x:v>PASS</x:v>
      </x:c>
      <x:c r="BJ6" s="22" t="str">
        <x:f>IF(L6=0,"PASS",IF(AND(AU6&lt;&gt;"",ISERROR(SEARCH("Criterion not passed",AU6)),ISERROR(SEARCH("not fully recorded",AU6)),ISERROR(SEARCH("not publicly disclosed",AU6)),ISERROR(SEARCH("not disclosed",AU6)),ISERROR(SEARCH("not recorded",AU6)),ISERROR(SEARCH("not publicly defined",AU6)),ISERROR(SEARCH("not defined",AU6))),"PASS","FAIL"))</x:f>
        <x:v>PASS</x:v>
      </x:c>
      <x:c r="BK6" s="22" t="str">
        <x:f>IF(M6=0,"PASS",IF(AND(AV6&lt;&gt;"",ISERROR(SEARCH("Criterion not passed",AV6)),ISERROR(SEARCH("not fully recorded",AV6)),ISERROR(SEARCH("not publicly disclosed",AV6)),ISERROR(SEARCH("not disclosed",AV6)),ISERROR(SEARCH("not recorded",AV6)),ISERROR(SEARCH("not publicly defined",AV6)),ISERROR(SEARCH("not defined",AV6))),"PASS","FAIL"))</x:f>
        <x:v>PASS</x:v>
      </x:c>
      <x:c r="BL6" s="22" t="str">
        <x:f>IF(N6=0,"PASS",IF(AND(AW6&lt;&gt;"",ISERROR(SEARCH("Criterion not passed",AW6)),ISERROR(SEARCH("not fully recorded",AW6)),ISERROR(SEARCH("not publicly disclosed",AW6)),ISERROR(SEARCH("not disclosed",AW6)),ISERROR(SEARCH("not recorded",AW6)),ISERROR(SEARCH("not quantified",AW6)),ISERROR(SEARCH("one-time rather than recurring",AW6))),"PASS","FAIL"))</x:f>
        <x:v>PASS</x:v>
      </x:c>
      <x:c r="BM6" s="22" t="str">
        <x:f>IF(O6=0,"PASS",IF(AND(AX6&lt;&gt;"",ISERROR(SEARCH("Criterion not passed",AX6)),ISERROR(SEARCH("not fully recorded",AX6)),ISERROR(SEARCH("not publicly disclosed",AX6)),ISERROR(SEARCH("not disclosed",AX6)),ISERROR(SEARCH("not recorded",AX6)),ISERROR(SEARCH("not quantified",AX6)),ISERROR(SEARCH("no public",AX6))),"PASS","FAIL"))</x:f>
        <x:v>PASS</x:v>
      </x:c>
      <x:c r="BN6" s="22" t="str">
        <x:f>IF(P6=0,"PASS",IF(AND(AY6&lt;&gt;"",ISERROR(SEARCH("Criterion not passed",AY6)),ISERROR(SEARCH("not fully recorded",AY6)),ISERROR(SEARCH("not publicly calculable",AY6)),ISERROR(SEARCH("not calculable",AY6)),ISERROR(SEARCH("not recorded",AY6))),"PASS","FAIL"))</x:f>
        <x:v>PASS</x:v>
      </x:c>
      <x:c r="BO6" s="22" t="str">
        <x:f>IF(Q6=0,"PASS",IF(AND(AZ6&lt;&gt;"",ISERROR(SEARCH("Criterion not passed",AZ6)),ISERROR(SEARCH("not fully recorded",AZ6)),ISERROR(SEARCH("not publicly calculable",AZ6)),ISERROR(SEARCH("not calculable",AZ6)),ISERROR(SEARCH("not recorded",AZ6))),"PASS","FAIL"))</x:f>
        <x:v>PASS</x:v>
      </x:c>
      <x:c r="BP6" s="22" t="str">
        <x:f>IF(COUNTIF(BF6:BO6,"FAIL")=0,"PASS","FAIL")</x:f>
        <x:v>PASS</x:v>
      </x:c>
      <x:c r="BQ6" s="22" t="str"/>
      <x:c r="BR6" s="22" t="str"/>
      <x:c r="BS6" s="22" t="str"/>
      <x:c r="BT6" s="22" t="str"/>
      <x:c r="BU6" s="22" t="str"/>
      <x:c r="BV6" s="22" t="str"/>
    </x:row>
    <x:row r="7" ht="36" customHeight="1">
      <x:c r="A7" s="22" t="str">
        <x:v>V005</x:v>
      </x:c>
      <x:c r="B7" s="22" t="str">
        <x:v>Brevo</x:v>
      </x:c>
      <x:c r="C7" s="22" t="str">
        <x:v>Marketing automation</x:v>
      </x:c>
      <x:c r="D7" s="22" t="str">
        <x:v>AI Content Generator</x:v>
      </x:c>
      <x:c r="E7" s="22" t="str">
        <x:v>$9/month Starter; $8.08/month equivalent on annual billing</x:v>
      </x:c>
      <x:c r="F7" s="22" t="str">
        <x:v>$9 month-to-month or $96.96/year at displayed annual equivalent</x:v>
      </x:c>
      <x:c r="G7" s="22" t="str">
        <x:v>Plan subscription; AI Content Generator included</x:v>
      </x:c>
      <x:c r="H7" s="22" t="n">
        <x:v>1</x:v>
      </x:c>
      <x:c r="I7" s="22" t="n">
        <x:v>1</x:v>
      </x:c>
      <x:c r="J7" s="22" t="n">
        <x:v>1</x:v>
      </x:c>
      <x:c r="K7" s="22" t="n">
        <x:v>1</x:v>
      </x:c>
      <x:c r="L7" s="22" t="n">
        <x:v>0</x:v>
      </x:c>
      <x:c r="M7" s="22" t="n">
        <x:v>0</x:v>
      </x:c>
      <x:c r="N7" s="22" t="n">
        <x:v>0</x:v>
      </x:c>
      <x:c r="O7" s="22" t="n">
        <x:v>0</x:v>
      </x:c>
      <x:c r="P7" s="22" t="n">
        <x:v>1</x:v>
      </x:c>
      <x:c r="Q7" s="22" t="n">
        <x:v>0</x:v>
      </x:c>
      <x:c r="R7" s="22" t="n">
        <x:f>SUM(H7:Q7)</x:f>
        <x:v>5</x:v>
      </x:c>
      <x:c r="S7" s="22" t="str">
        <x:f>IF(R7=0,"Not publicly calculable",IF(R7&lt;=3,"Limited disclosure",IF(R7&lt;=6,"Partially calculable",IF(R7&lt;=8,"Substantially calculable","Fully calculable"))))</x:f>
        <x:v>Partially calculable</x:v>
      </x:c>
      <x:c r="T7" s="22" t="str">
        <x:v>AI-assisted adjudicated r4</x:v>
      </x:c>
      <x:c r="U7" s="22" t="str">
        <x:v>Research complete - publication drafting pending</x:v>
      </x:c>
      <x:c r="V7" s="22" t="str">
        <x:v>https://www.brevo.com/pricing/</x:v>
      </x:c>
      <x:c r="W7" s="22" t="str">
        <x:v>https://www.brevo.com/pricing/</x:v>
      </x:c>
      <x:c r="X7" s="22" t="str">
        <x:v>Brevo official pricing/product page (descriptive record; live HTML title not independently captured in r2)</x:v>
      </x:c>
      <x:c r="Y7" s="22" t="str">
        <x:v>https://www.brevo.com/pricing/</x:v>
      </x:c>
      <x:c r="Z7" s="22" t="str"/>
      <x:c r="AA7" s="22" t="str">
        <x:v>Official pricing displays Starter at $9 monthly and $8.08/month on annual billing and lists the AI Content Generator in the plan.</x:v>
      </x:c>
      <x:c r="AB7" s="22" t="str">
        <x:v>Official pricing displays Starter at $9 monthly and $8.08/month on annual billing and lists the AI Content Generator in the plan.</x:v>
      </x:c>
      <x:c r="AC7" s="22" t="str">
        <x:v>No AI-specific meter, recurring allowance, overage price, or marginal AI economics are disclosed.</x:v>
      </x:c>
      <x:c r="AD7" s="22" t="str">
        <x:v>2026-07-12</x:v>
      </x:c>
      <x:c r="AE7" s="22" t="str">
        <x:v>Unauthenticated public web; locale not controllable; researcher context Asia/Kolkata</x:v>
      </x:c>
      <x:c r="AF7" s="22" t="str">
        <x:v>USD</x:v>
      </x:c>
      <x:c r="AG7" s="22" t="str">
        <x:v>Monthly or annual</x:v>
      </x:c>
      <x:c r="AH7" s="22" t="str">
        <x:v>Starter</x:v>
      </x:c>
      <x:c r="AI7" s="22" t="str">
        <x:v>Not stated</x:v>
      </x:c>
      <x:c r="AJ7" s="22" t="str">
        <x:v>1 month (monthly option)</x:v>
      </x:c>
      <x:c r="AK7" s="22" t="str">
        <x:v>AI Content Generator included in Starter</x:v>
      </x:c>
      <x:c r="AL7" s="22" t="str">
        <x:v>Not publicly disclosed</x:v>
      </x:c>
      <x:c r="AM7" s="22" t="str">
        <x:v>Not publicly disclosed</x:v>
      </x:c>
      <x:c r="AN7" s="22" t="str">
        <x:v>Not publicly disclosed</x:v>
      </x:c>
      <x:c r="AO7" s="22" t="str">
        <x:v>Not publicly disclosed</x:v>
      </x:c>
      <x:c r="AP7" s="22" t="str">
        <x:v>Criterion not passed</x:v>
      </x:c>
      <x:c r="AQ7" s="22" t="str">
        <x:v>Public base price: $9/month Starter; $8.08/month equivalent on annual billing. Source: https://www.brevo.com/pricing/</x:v>
      </x:c>
      <x:c r="AR7" s="22" t="str">
        <x:v>Minimum AI-eligible plan/access: Starter. AI packaging: AI Content Generator included in Starter.</x:v>
      </x:c>
      <x:c r="AS7" s="22" t="str">
        <x:v>Minimum commitment: 1 month (monthly option); billing cadence: Monthly or annual; minimum AI access cost: $9 month-to-month or $96.96/year at displayed annual equivalent.</x:v>
      </x:c>
      <x:c r="AT7" s="22" t="str">
        <x:v>AI packaging: AI Content Generator included in Starter. Capability: AI Content Generator.</x:v>
      </x:c>
      <x:c r="AU7" s="22" t="str">
        <x:v>Criterion not passed.</x:v>
      </x:c>
      <x:c r="AV7" s="22" t="str">
        <x:v>Criterion not passed.</x:v>
      </x:c>
      <x:c r="AW7" s="22" t="str">
        <x:v>Criterion not passed.</x:v>
      </x:c>
      <x:c r="AX7" s="22" t="str">
        <x:v>Criterion not passed.</x:v>
      </x:c>
      <x:c r="AY7" s="22" t="str">
        <x:v>Minimum AI access cost: $9 month-to-month or $96.96/year at displayed annual equivalent.</x:v>
      </x:c>
      <x:c r="AZ7" s="22" t="str">
        <x:v>Criterion not passed.</x:v>
      </x:c>
      <x:c r="BA7" s="22" t="str">
        <x:v>Priority: changed in r1 repair</x:v>
      </x:c>
      <x:c r="BB7" s="22" t="n">
        <x:v>5</x:v>
      </x:c>
      <x:c r="BC7" s="22" t="n">
        <x:f>R7-BB7</x:f>
        <x:v>0</x:v>
      </x:c>
      <x:c r="BD7" s="22" t="str">
        <x:f>IF(R7=SUM(H7:Q7),"PASS","FAIL")</x:f>
        <x:v>PASS</x:v>
      </x:c>
      <x:c r="BE7" s="22" t="str">
        <x:f>IF(S7=IF(R7&gt;=9,"Fully calculable",IF(R7&gt;=7,"Substantially calculable",IF(R7&gt;=4,"Partially calculable",IF(R7&gt;=1,"Limited disclosure","Not publicly calculable")))),"PASS","FAIL")</x:f>
        <x:v>PASS</x:v>
      </x:c>
      <x:c r="BF7" s="22" t="str">
        <x:f>IF(H7=0,"PASS",IF(AND(AQ7&lt;&gt;"",ISERROR(SEARCH("Criterion not passed",AQ7)),ISERROR(SEARCH("not fully recorded",AQ7))),"PASS","FAIL"))</x:f>
        <x:v>PASS</x:v>
      </x:c>
      <x:c r="BG7" s="22" t="str">
        <x:f>IF(I7=0,"PASS",IF(AND(AR7&lt;&gt;"",ISERROR(SEARCH("Criterion not passed",AR7)),ISERROR(SEARCH("not fully recorded",AR7))),"PASS","FAIL"))</x:f>
        <x:v>PASS</x:v>
      </x:c>
      <x:c r="BH7" s="22" t="str">
        <x:f>IF(J7=0,"PASS",IF(AND(AS7&lt;&gt;"",ISERROR(SEARCH("Criterion not passed",AS7)),ISERROR(SEARCH("not fully recorded",AS7))),"PASS","FAIL"))</x:f>
        <x:v>PASS</x:v>
      </x:c>
      <x:c r="BI7" s="22" t="str">
        <x:f>IF(K7=0,"PASS",IF(AND(AT7&lt;&gt;"",ISERROR(SEARCH("Criterion not passed",AT7)),ISERROR(SEARCH("not fully recorded",AT7))),"PASS","FAIL"))</x:f>
        <x:v>PASS</x:v>
      </x:c>
      <x:c r="BJ7" s="22" t="str">
        <x:f>IF(L7=0,"PASS",IF(AND(AU7&lt;&gt;"",ISERROR(SEARCH("Criterion not passed",AU7)),ISERROR(SEARCH("not fully recorded",AU7)),ISERROR(SEARCH("not publicly disclosed",AU7)),ISERROR(SEARCH("not disclosed",AU7)),ISERROR(SEARCH("not recorded",AU7)),ISERROR(SEARCH("not publicly defined",AU7)),ISERROR(SEARCH("not defined",AU7))),"PASS","FAIL"))</x:f>
        <x:v>PASS</x:v>
      </x:c>
      <x:c r="BK7" s="22" t="str">
        <x:f>IF(M7=0,"PASS",IF(AND(AV7&lt;&gt;"",ISERROR(SEARCH("Criterion not passed",AV7)),ISERROR(SEARCH("not fully recorded",AV7)),ISERROR(SEARCH("not publicly disclosed",AV7)),ISERROR(SEARCH("not disclosed",AV7)),ISERROR(SEARCH("not recorded",AV7)),ISERROR(SEARCH("not publicly defined",AV7)),ISERROR(SEARCH("not defined",AV7))),"PASS","FAIL"))</x:f>
        <x:v>PASS</x:v>
      </x:c>
      <x:c r="BL7" s="22" t="str">
        <x:f>IF(N7=0,"PASS",IF(AND(AW7&lt;&gt;"",ISERROR(SEARCH("Criterion not passed",AW7)),ISERROR(SEARCH("not fully recorded",AW7)),ISERROR(SEARCH("not publicly disclosed",AW7)),ISERROR(SEARCH("not disclosed",AW7)),ISERROR(SEARCH("not recorded",AW7)),ISERROR(SEARCH("not quantified",AW7)),ISERROR(SEARCH("one-time rather than recurring",AW7))),"PASS","FAIL"))</x:f>
        <x:v>PASS</x:v>
      </x:c>
      <x:c r="BM7" s="22" t="str">
        <x:f>IF(O7=0,"PASS",IF(AND(AX7&lt;&gt;"",ISERROR(SEARCH("Criterion not passed",AX7)),ISERROR(SEARCH("not fully recorded",AX7)),ISERROR(SEARCH("not publicly disclosed",AX7)),ISERROR(SEARCH("not disclosed",AX7)),ISERROR(SEARCH("not recorded",AX7)),ISERROR(SEARCH("not quantified",AX7)),ISERROR(SEARCH("no public",AX7))),"PASS","FAIL"))</x:f>
        <x:v>PASS</x:v>
      </x:c>
      <x:c r="BN7" s="22" t="str">
        <x:f>IF(P7=0,"PASS",IF(AND(AY7&lt;&gt;"",ISERROR(SEARCH("Criterion not passed",AY7)),ISERROR(SEARCH("not fully recorded",AY7)),ISERROR(SEARCH("not publicly calculable",AY7)),ISERROR(SEARCH("not calculable",AY7)),ISERROR(SEARCH("not recorded",AY7))),"PASS","FAIL"))</x:f>
        <x:v>PASS</x:v>
      </x:c>
      <x:c r="BO7" s="22" t="str">
        <x:f>IF(Q7=0,"PASS",IF(AND(AZ7&lt;&gt;"",ISERROR(SEARCH("Criterion not passed",AZ7)),ISERROR(SEARCH("not fully recorded",AZ7)),ISERROR(SEARCH("not publicly calculable",AZ7)),ISERROR(SEARCH("not calculable",AZ7)),ISERROR(SEARCH("not recorded",AZ7))),"PASS","FAIL"))</x:f>
        <x:v>PASS</x:v>
      </x:c>
      <x:c r="BP7" s="22" t="str">
        <x:f>IF(COUNTIF(BF7:BO7,"FAIL")=0,"PASS","FAIL")</x:f>
        <x:v>PASS</x:v>
      </x:c>
      <x:c r="BQ7" s="22" t="str"/>
      <x:c r="BR7" s="22" t="str"/>
      <x:c r="BS7" s="22" t="str"/>
      <x:c r="BT7" s="22" t="str"/>
      <x:c r="BU7" s="22" t="str"/>
      <x:c r="BV7" s="22" t="str"/>
    </x:row>
    <x:row r="8" ht="36" customHeight="1">
      <x:c r="A8" s="22" t="str">
        <x:v>V006</x:v>
      </x:c>
      <x:c r="B8" s="22" t="str">
        <x:v>CleverTap</x:v>
      </x:c>
      <x:c r="C8" s="22" t="str">
        <x:v>Marketing automation</x:v>
      </x:c>
      <x:c r="D8" s="22" t="str">
        <x:v>CleverAI Predictions Agent</x:v>
      </x:c>
      <x:c r="E8" s="22" t="str">
        <x:v>₹6,000/month public Essentials starting price; AI tier is quote-gated</x:v>
      </x:c>
      <x:c r="F8" s="22" t="str">
        <x:v>Not publicly calculable for the Cutting Edge AI tier</x:v>
      </x:c>
      <x:c r="G8" s="22" t="str">
        <x:v>Included in Cutting Edge; no public AI usage economics</x:v>
      </x:c>
      <x:c r="H8" s="22" t="n">
        <x:v>1</x:v>
      </x:c>
      <x:c r="I8" s="22" t="n">
        <x:v>1</x:v>
      </x:c>
      <x:c r="J8" s="22" t="n">
        <x:v>0</x:v>
      </x:c>
      <x:c r="K8" s="22" t="n">
        <x:v>1</x:v>
      </x:c>
      <x:c r="L8" s="22" t="n">
        <x:v>0</x:v>
      </x:c>
      <x:c r="M8" s="22" t="n">
        <x:v>0</x:v>
      </x:c>
      <x:c r="N8" s="22" t="n">
        <x:v>0</x:v>
      </x:c>
      <x:c r="O8" s="22" t="n">
        <x:v>0</x:v>
      </x:c>
      <x:c r="P8" s="22" t="n">
        <x:v>0</x:v>
      </x:c>
      <x:c r="Q8" s="22" t="n">
        <x:v>0</x:v>
      </x:c>
      <x:c r="R8" s="22" t="n">
        <x:f>SUM(H8:Q8)</x:f>
        <x:v>3</x:v>
      </x:c>
      <x:c r="S8" s="22" t="str">
        <x:f>IF(R8=0,"Not publicly calculable",IF(R8&lt;=3,"Limited disclosure",IF(R8&lt;=6,"Partially calculable",IF(R8&lt;=8,"Substantially calculable","Fully calculable"))))</x:f>
        <x:v>Limited disclosure</x:v>
      </x:c>
      <x:c r="T8" s="22" t="str">
        <x:v>AI-assisted adjudicated r4</x:v>
      </x:c>
      <x:c r="U8" s="22" t="str">
        <x:v>Research complete - publication drafting pending</x:v>
      </x:c>
      <x:c r="V8" s="22" t="str">
        <x:v>https://clevertap.com/pricing/</x:v>
      </x:c>
      <x:c r="W8" s="22" t="str">
        <x:v>https://clevertap.com/products/clever-ai/</x:v>
      </x:c>
      <x:c r="X8" s="22" t="str">
        <x:v>CleverTap official pricing/product page (descriptive record; live HTML title not independently captured in r2)</x:v>
      </x:c>
      <x:c r="Y8" s="22" t="str">
        <x:v>https://clevertap.com/pricing/</x:v>
      </x:c>
      <x:c r="Z8" s="22" t="str">
        <x:v>https://clevertap.com/products/clever-ai/</x:v>
      </x:c>
      <x:c r="AA8" s="22" t="str">
        <x:v>Official pricing publishes an entry platform price and maps Predictions Agent/CleverAI capabilities to the Cutting Edge plan, whose numeric price is not public.</x:v>
      </x:c>
      <x:c r="AB8" s="22" t="str">
        <x:v>Official pricing publishes an entry platform price and maps Predictions Agent/CleverAI capabilities to the Cutting Edge plan, whose numeric price is not public.</x:v>
      </x:c>
      <x:c r="AC8" s="22" t="str">
        <x:v>The numeric Essentials price is not treated as an AI-access price.</x:v>
      </x:c>
      <x:c r="AD8" s="22" t="str">
        <x:v>2026-07-12</x:v>
      </x:c>
      <x:c r="AE8" s="22" t="str">
        <x:v>Unauthenticated public web; locale not controllable; researcher context Asia/Kolkata</x:v>
      </x:c>
      <x:c r="AF8" s="22" t="str">
        <x:v>INR</x:v>
      </x:c>
      <x:c r="AG8" s="22" t="str">
        <x:v>Public entry prices are monthly; Cutting Edge AI-tier cadence is quote-gated</x:v>
      </x:c>
      <x:c r="AH8" s="22" t="str">
        <x:v>Cutting Edge</x:v>
      </x:c>
      <x:c r="AI8" s="22" t="str">
        <x:v>Not publicly stated</x:v>
      </x:c>
      <x:c r="AJ8" s="22" t="str">
        <x:v>Not publicly stated</x:v>
      </x:c>
      <x:c r="AK8" s="22" t="str">
        <x:v>Included in Cutting Edge; no public AI usage economics</x:v>
      </x:c>
      <x:c r="AL8" s="22" t="str">
        <x:v>Not publicly disclosed</x:v>
      </x:c>
      <x:c r="AM8" s="22" t="str">
        <x:v>Not publicly disclosed</x:v>
      </x:c>
      <x:c r="AN8" s="22" t="str">
        <x:v>Not publicly disclosed</x:v>
      </x:c>
      <x:c r="AO8" s="22" t="str">
        <x:v>Not publicly disclosed</x:v>
      </x:c>
      <x:c r="AP8" s="22" t="str">
        <x:v>Criterion not passed</x:v>
      </x:c>
      <x:c r="AQ8" s="22" t="str">
        <x:v>Public base price: ₹6,000/month public Essentials starting price; AI tier is quote-gated. Source: https://clevertap.com/pricing/</x:v>
      </x:c>
      <x:c r="AR8" s="22" t="str">
        <x:v>Minimum AI-eligible plan/access: Cutting Edge. AI packaging: Included in Cutting Edge; no public AI usage economics.</x:v>
      </x:c>
      <x:c r="AS8" s="22" t="str">
        <x:v>Criterion not passed.</x:v>
      </x:c>
      <x:c r="AT8" s="22" t="str">
        <x:v>AI packaging: Included in Cutting Edge; no public AI usage economics. Capability: CleverAI Predictions Agent.</x:v>
      </x:c>
      <x:c r="AU8" s="22" t="str">
        <x:v>Criterion not passed.</x:v>
      </x:c>
      <x:c r="AV8" s="22" t="str">
        <x:v>Criterion not passed.</x:v>
      </x:c>
      <x:c r="AW8" s="22" t="str">
        <x:v>Criterion not passed.</x:v>
      </x:c>
      <x:c r="AX8" s="22" t="str">
        <x:v>Criterion not passed.</x:v>
      </x:c>
      <x:c r="AY8" s="22" t="str">
        <x:v>Criterion not passed.</x:v>
      </x:c>
      <x:c r="AZ8" s="22" t="str">
        <x:v>Criterion not passed.</x:v>
      </x:c>
      <x:c r="BA8" s="22" t="str">
        <x:v>Priority: score 0-3</x:v>
      </x:c>
      <x:c r="BB8" s="22" t="n">
        <x:v>3</x:v>
      </x:c>
      <x:c r="BC8" s="22" t="n">
        <x:f>R8-BB8</x:f>
        <x:v>0</x:v>
      </x:c>
      <x:c r="BD8" s="22" t="str">
        <x:f>IF(R8=SUM(H8:Q8),"PASS","FAIL")</x:f>
        <x:v>PASS</x:v>
      </x:c>
      <x:c r="BE8" s="22" t="str">
        <x:f>IF(S8=IF(R8&gt;=9,"Fully calculable",IF(R8&gt;=7,"Substantially calculable",IF(R8&gt;=4,"Partially calculable",IF(R8&gt;=1,"Limited disclosure","Not publicly calculable")))),"PASS","FAIL")</x:f>
        <x:v>PASS</x:v>
      </x:c>
      <x:c r="BF8" s="22" t="str">
        <x:f>IF(H8=0,"PASS",IF(AND(AQ8&lt;&gt;"",ISERROR(SEARCH("Criterion not passed",AQ8)),ISERROR(SEARCH("not fully recorded",AQ8))),"PASS","FAIL"))</x:f>
        <x:v>PASS</x:v>
      </x:c>
      <x:c r="BG8" s="22" t="str">
        <x:f>IF(I8=0,"PASS",IF(AND(AR8&lt;&gt;"",ISERROR(SEARCH("Criterion not passed",AR8)),ISERROR(SEARCH("not fully recorded",AR8))),"PASS","FAIL"))</x:f>
        <x:v>PASS</x:v>
      </x:c>
      <x:c r="BH8" s="22" t="str">
        <x:f>IF(J8=0,"PASS",IF(AND(AS8&lt;&gt;"",ISERROR(SEARCH("Criterion not passed",AS8)),ISERROR(SEARCH("not fully recorded",AS8))),"PASS","FAIL"))</x:f>
        <x:v>PASS</x:v>
      </x:c>
      <x:c r="BI8" s="22" t="str">
        <x:f>IF(K8=0,"PASS",IF(AND(AT8&lt;&gt;"",ISERROR(SEARCH("Criterion not passed",AT8)),ISERROR(SEARCH("not fully recorded",AT8))),"PASS","FAIL"))</x:f>
        <x:v>PASS</x:v>
      </x:c>
      <x:c r="BJ8" s="22" t="str">
        <x:f>IF(L8=0,"PASS",IF(AND(AU8&lt;&gt;"",ISERROR(SEARCH("Criterion not passed",AU8)),ISERROR(SEARCH("not fully recorded",AU8)),ISERROR(SEARCH("not publicly disclosed",AU8)),ISERROR(SEARCH("not disclosed",AU8)),ISERROR(SEARCH("not recorded",AU8)),ISERROR(SEARCH("not publicly defined",AU8)),ISERROR(SEARCH("not defined",AU8))),"PASS","FAIL"))</x:f>
        <x:v>PASS</x:v>
      </x:c>
      <x:c r="BK8" s="22" t="str">
        <x:f>IF(M8=0,"PASS",IF(AND(AV8&lt;&gt;"",ISERROR(SEARCH("Criterion not passed",AV8)),ISERROR(SEARCH("not fully recorded",AV8)),ISERROR(SEARCH("not publicly disclosed",AV8)),ISERROR(SEARCH("not disclosed",AV8)),ISERROR(SEARCH("not recorded",AV8)),ISERROR(SEARCH("not publicly defined",AV8)),ISERROR(SEARCH("not defined",AV8))),"PASS","FAIL"))</x:f>
        <x:v>PASS</x:v>
      </x:c>
      <x:c r="BL8" s="22" t="str">
        <x:f>IF(N8=0,"PASS",IF(AND(AW8&lt;&gt;"",ISERROR(SEARCH("Criterion not passed",AW8)),ISERROR(SEARCH("not fully recorded",AW8)),ISERROR(SEARCH("not publicly disclosed",AW8)),ISERROR(SEARCH("not disclosed",AW8)),ISERROR(SEARCH("not recorded",AW8)),ISERROR(SEARCH("not quantified",AW8)),ISERROR(SEARCH("one-time rather than recurring",AW8))),"PASS","FAIL"))</x:f>
        <x:v>PASS</x:v>
      </x:c>
      <x:c r="BM8" s="22" t="str">
        <x:f>IF(O8=0,"PASS",IF(AND(AX8&lt;&gt;"",ISERROR(SEARCH("Criterion not passed",AX8)),ISERROR(SEARCH("not fully recorded",AX8)),ISERROR(SEARCH("not publicly disclosed",AX8)),ISERROR(SEARCH("not disclosed",AX8)),ISERROR(SEARCH("not recorded",AX8)),ISERROR(SEARCH("not quantified",AX8)),ISERROR(SEARCH("no public",AX8))),"PASS","FAIL"))</x:f>
        <x:v>PASS</x:v>
      </x:c>
      <x:c r="BN8" s="22" t="str">
        <x:f>IF(P8=0,"PASS",IF(AND(AY8&lt;&gt;"",ISERROR(SEARCH("Criterion not passed",AY8)),ISERROR(SEARCH("not fully recorded",AY8)),ISERROR(SEARCH("not publicly calculable",AY8)),ISERROR(SEARCH("not calculable",AY8)),ISERROR(SEARCH("not recorded",AY8))),"PASS","FAIL"))</x:f>
        <x:v>PASS</x:v>
      </x:c>
      <x:c r="BO8" s="22" t="str">
        <x:f>IF(Q8=0,"PASS",IF(AND(AZ8&lt;&gt;"",ISERROR(SEARCH("Criterion not passed",AZ8)),ISERROR(SEARCH("not fully recorded",AZ8)),ISERROR(SEARCH("not publicly calculable",AZ8)),ISERROR(SEARCH("not calculable",AZ8)),ISERROR(SEARCH("not recorded",AZ8))),"PASS","FAIL"))</x:f>
        <x:v>PASS</x:v>
      </x:c>
      <x:c r="BP8" s="22" t="str">
        <x:f>IF(COUNTIF(BF8:BO8,"FAIL")=0,"PASS","FAIL")</x:f>
        <x:v>PASS</x:v>
      </x:c>
      <x:c r="BQ8" s="22" t="str"/>
      <x:c r="BR8" s="22" t="str"/>
      <x:c r="BS8" s="22" t="str"/>
      <x:c r="BT8" s="22" t="str"/>
      <x:c r="BU8" s="22" t="str"/>
      <x:c r="BV8" s="22" t="str"/>
    </x:row>
    <x:row r="9" ht="36" customHeight="1">
      <x:c r="A9" s="22" t="str">
        <x:v>V007</x:v>
      </x:c>
      <x:c r="B9" s="22" t="str">
        <x:v>Constant Contact</x:v>
      </x:c>
      <x:c r="C9" s="22" t="str">
        <x:v>Marketing automation</x:v>
      </x:c>
      <x:c r="D9" s="22" t="str">
        <x:v>AI Copy Generator</x:v>
      </x:c>
      <x:c r="E9" s="22" t="str">
        <x:v>$12/month Lite</x:v>
      </x:c>
      <x:c r="F9" s="22" t="str">
        <x:v>$12/month</x:v>
      </x:c>
      <x:c r="G9" s="22" t="str">
        <x:v>Included in Lite; no AI-specific usage meter disclosed</x:v>
      </x:c>
      <x:c r="H9" s="22" t="n">
        <x:v>1</x:v>
      </x:c>
      <x:c r="I9" s="22" t="n">
        <x:v>1</x:v>
      </x:c>
      <x:c r="J9" s="22" t="n">
        <x:v>1</x:v>
      </x:c>
      <x:c r="K9" s="22" t="n">
        <x:v>1</x:v>
      </x:c>
      <x:c r="L9" s="22" t="n">
        <x:v>0</x:v>
      </x:c>
      <x:c r="M9" s="22" t="n">
        <x:v>0</x:v>
      </x:c>
      <x:c r="N9" s="22" t="n">
        <x:v>0</x:v>
      </x:c>
      <x:c r="O9" s="22" t="n">
        <x:v>0</x:v>
      </x:c>
      <x:c r="P9" s="22" t="n">
        <x:v>1</x:v>
      </x:c>
      <x:c r="Q9" s="22" t="n">
        <x:v>0</x:v>
      </x:c>
      <x:c r="R9" s="22" t="n">
        <x:f>SUM(H9:Q9)</x:f>
        <x:v>5</x:v>
      </x:c>
      <x:c r="S9" s="22" t="str">
        <x:f>IF(R9=0,"Not publicly calculable",IF(R9&lt;=3,"Limited disclosure",IF(R9&lt;=6,"Partially calculable",IF(R9&lt;=8,"Substantially calculable","Fully calculable"))))</x:f>
        <x:v>Partially calculable</x:v>
      </x:c>
      <x:c r="T9" s="22" t="str">
        <x:v>AI-assisted adjudicated r4</x:v>
      </x:c>
      <x:c r="U9" s="22" t="str">
        <x:v>Research complete - publication drafting pending</x:v>
      </x:c>
      <x:c r="V9" s="22" t="str">
        <x:v>https://www.constantcontact.com/pricing</x:v>
      </x:c>
      <x:c r="W9" s="22" t="str">
        <x:v>https://www.constantcontact.com/pricing</x:v>
      </x:c>
      <x:c r="X9" s="22" t="str">
        <x:v>Constant Contact official pricing/product page (descriptive record; live HTML title not independently captured in r2)</x:v>
      </x:c>
      <x:c r="Y9" s="22" t="str">
        <x:v>https://www.constantcontact.com/pricing</x:v>
      </x:c>
      <x:c r="Z9" s="22" t="str"/>
      <x:c r="AA9" s="22" t="str">
        <x:v>Official pricing lists Lite at $12/month and includes an AI copy generator in the entry plan.</x:v>
      </x:c>
      <x:c r="AB9" s="22" t="str">
        <x:v>Official pricing lists Lite at $12/month and includes an AI copy generator in the entry plan.</x:v>
      </x:c>
      <x:c r="AC9" s="22" t="str">
        <x:v>No explicit unlimited-use or quantified AI allowance was located.</x:v>
      </x:c>
      <x:c r="AD9" s="22" t="str">
        <x:v>2026-07-12</x:v>
      </x:c>
      <x:c r="AE9" s="22" t="str">
        <x:v>Unauthenticated public web; locale not controllable; researcher context Asia/Kolkata</x:v>
      </x:c>
      <x:c r="AF9" s="22" t="str">
        <x:v>USD (unless vendor locale differs)</x:v>
      </x:c>
      <x:c r="AG9" s="22" t="str">
        <x:v>Monthly</x:v>
      </x:c>
      <x:c r="AH9" s="22" t="str">
        <x:v>Lite</x:v>
      </x:c>
      <x:c r="AI9" s="22" t="str">
        <x:v>Not publicly stated</x:v>
      </x:c>
      <x:c r="AJ9" s="22" t="str">
        <x:v>One month</x:v>
      </x:c>
      <x:c r="AK9" s="22" t="str">
        <x:v>Included in Lite; no AI-specific usage meter disclosed</x:v>
      </x:c>
      <x:c r="AL9" s="22" t="str">
        <x:v>Not publicly disclosed</x:v>
      </x:c>
      <x:c r="AM9" s="22" t="str">
        <x:v>Not publicly disclosed</x:v>
      </x:c>
      <x:c r="AN9" s="22" t="str">
        <x:v>Not publicly disclosed</x:v>
      </x:c>
      <x:c r="AO9" s="22" t="str">
        <x:v>Not publicly disclosed</x:v>
      </x:c>
      <x:c r="AP9" s="22" t="str">
        <x:v>Criterion not passed</x:v>
      </x:c>
      <x:c r="AQ9" s="22" t="str">
        <x:v>Public base price: $12/month Lite. Source: https://www.constantcontact.com/pricing</x:v>
      </x:c>
      <x:c r="AR9" s="22" t="str">
        <x:v>Minimum AI-eligible plan/access: Lite. AI packaging: Included in Lite; no AI-specific usage meter disclosed.</x:v>
      </x:c>
      <x:c r="AS9" s="22" t="str">
        <x:v>Minimum commitment: One month; billing cadence: Monthly; minimum AI access cost: $12/month.</x:v>
      </x:c>
      <x:c r="AT9" s="22" t="str">
        <x:v>AI packaging: Included in Lite; no AI-specific usage meter disclosed. Capability: AI Copy Generator.</x:v>
      </x:c>
      <x:c r="AU9" s="22" t="str">
        <x:v>Criterion not passed.</x:v>
      </x:c>
      <x:c r="AV9" s="22" t="str">
        <x:v>Criterion not passed.</x:v>
      </x:c>
      <x:c r="AW9" s="22" t="str">
        <x:v>Criterion not passed.</x:v>
      </x:c>
      <x:c r="AX9" s="22" t="str">
        <x:v>Criterion not passed.</x:v>
      </x:c>
      <x:c r="AY9" s="22" t="str">
        <x:v>Minimum AI access cost: $12/month.</x:v>
      </x:c>
      <x:c r="AZ9" s="22" t="str">
        <x:v>Criterion not passed.</x:v>
      </x:c>
      <x:c r="BA9" s="22" t="str">
        <x:v>Standard</x:v>
      </x:c>
      <x:c r="BB9" s="22" t="n">
        <x:v>5</x:v>
      </x:c>
      <x:c r="BC9" s="22" t="n">
        <x:f>R9-BB9</x:f>
        <x:v>0</x:v>
      </x:c>
      <x:c r="BD9" s="22" t="str">
        <x:f>IF(R9=SUM(H9:Q9),"PASS","FAIL")</x:f>
        <x:v>PASS</x:v>
      </x:c>
      <x:c r="BE9" s="22" t="str">
        <x:f>IF(S9=IF(R9&gt;=9,"Fully calculable",IF(R9&gt;=7,"Substantially calculable",IF(R9&gt;=4,"Partially calculable",IF(R9&gt;=1,"Limited disclosure","Not publicly calculable")))),"PASS","FAIL")</x:f>
        <x:v>PASS</x:v>
      </x:c>
      <x:c r="BF9" s="22" t="str">
        <x:f>IF(H9=0,"PASS",IF(AND(AQ9&lt;&gt;"",ISERROR(SEARCH("Criterion not passed",AQ9)),ISERROR(SEARCH("not fully recorded",AQ9))),"PASS","FAIL"))</x:f>
        <x:v>PASS</x:v>
      </x:c>
      <x:c r="BG9" s="22" t="str">
        <x:f>IF(I9=0,"PASS",IF(AND(AR9&lt;&gt;"",ISERROR(SEARCH("Criterion not passed",AR9)),ISERROR(SEARCH("not fully recorded",AR9))),"PASS","FAIL"))</x:f>
        <x:v>PASS</x:v>
      </x:c>
      <x:c r="BH9" s="22" t="str">
        <x:f>IF(J9=0,"PASS",IF(AND(AS9&lt;&gt;"",ISERROR(SEARCH("Criterion not passed",AS9)),ISERROR(SEARCH("not fully recorded",AS9))),"PASS","FAIL"))</x:f>
        <x:v>PASS</x:v>
      </x:c>
      <x:c r="BI9" s="22" t="str">
        <x:f>IF(K9=0,"PASS",IF(AND(AT9&lt;&gt;"",ISERROR(SEARCH("Criterion not passed",AT9)),ISERROR(SEARCH("not fully recorded",AT9))),"PASS","FAIL"))</x:f>
        <x:v>PASS</x:v>
      </x:c>
      <x:c r="BJ9" s="22" t="str">
        <x:f>IF(L9=0,"PASS",IF(AND(AU9&lt;&gt;"",ISERROR(SEARCH("Criterion not passed",AU9)),ISERROR(SEARCH("not fully recorded",AU9)),ISERROR(SEARCH("not publicly disclosed",AU9)),ISERROR(SEARCH("not disclosed",AU9)),ISERROR(SEARCH("not recorded",AU9)),ISERROR(SEARCH("not publicly defined",AU9)),ISERROR(SEARCH("not defined",AU9))),"PASS","FAIL"))</x:f>
        <x:v>PASS</x:v>
      </x:c>
      <x:c r="BK9" s="22" t="str">
        <x:f>IF(M9=0,"PASS",IF(AND(AV9&lt;&gt;"",ISERROR(SEARCH("Criterion not passed",AV9)),ISERROR(SEARCH("not fully recorded",AV9)),ISERROR(SEARCH("not publicly disclosed",AV9)),ISERROR(SEARCH("not disclosed",AV9)),ISERROR(SEARCH("not recorded",AV9)),ISERROR(SEARCH("not publicly defined",AV9)),ISERROR(SEARCH("not defined",AV9))),"PASS","FAIL"))</x:f>
        <x:v>PASS</x:v>
      </x:c>
      <x:c r="BL9" s="22" t="str">
        <x:f>IF(N9=0,"PASS",IF(AND(AW9&lt;&gt;"",ISERROR(SEARCH("Criterion not passed",AW9)),ISERROR(SEARCH("not fully recorded",AW9)),ISERROR(SEARCH("not publicly disclosed",AW9)),ISERROR(SEARCH("not disclosed",AW9)),ISERROR(SEARCH("not recorded",AW9)),ISERROR(SEARCH("not quantified",AW9)),ISERROR(SEARCH("one-time rather than recurring",AW9))),"PASS","FAIL"))</x:f>
        <x:v>PASS</x:v>
      </x:c>
      <x:c r="BM9" s="22" t="str">
        <x:f>IF(O9=0,"PASS",IF(AND(AX9&lt;&gt;"",ISERROR(SEARCH("Criterion not passed",AX9)),ISERROR(SEARCH("not fully recorded",AX9)),ISERROR(SEARCH("not publicly disclosed",AX9)),ISERROR(SEARCH("not disclosed",AX9)),ISERROR(SEARCH("not recorded",AX9)),ISERROR(SEARCH("not quantified",AX9)),ISERROR(SEARCH("no public",AX9))),"PASS","FAIL"))</x:f>
        <x:v>PASS</x:v>
      </x:c>
      <x:c r="BN9" s="22" t="str">
        <x:f>IF(P9=0,"PASS",IF(AND(AY9&lt;&gt;"",ISERROR(SEARCH("Criterion not passed",AY9)),ISERROR(SEARCH("not fully recorded",AY9)),ISERROR(SEARCH("not publicly calculable",AY9)),ISERROR(SEARCH("not calculable",AY9)),ISERROR(SEARCH("not recorded",AY9))),"PASS","FAIL"))</x:f>
        <x:v>PASS</x:v>
      </x:c>
      <x:c r="BO9" s="22" t="str">
        <x:f>IF(Q9=0,"PASS",IF(AND(AZ9&lt;&gt;"",ISERROR(SEARCH("Criterion not passed",AZ9)),ISERROR(SEARCH("not fully recorded",AZ9)),ISERROR(SEARCH("not publicly calculable",AZ9)),ISERROR(SEARCH("not calculable",AZ9)),ISERROR(SEARCH("not recorded",AZ9))),"PASS","FAIL"))</x:f>
        <x:v>PASS</x:v>
      </x:c>
      <x:c r="BP9" s="22" t="str">
        <x:f>IF(COUNTIF(BF9:BO9,"FAIL")=0,"PASS","FAIL")</x:f>
        <x:v>PASS</x:v>
      </x:c>
      <x:c r="BQ9" s="22" t="str"/>
      <x:c r="BR9" s="22" t="str"/>
      <x:c r="BS9" s="22" t="str"/>
      <x:c r="BT9" s="22" t="str"/>
      <x:c r="BU9" s="22" t="str"/>
      <x:c r="BV9" s="22" t="str"/>
    </x:row>
    <x:row r="10" ht="36" customHeight="1">
      <x:c r="A10" s="22" t="str">
        <x:v>V008</x:v>
      </x:c>
      <x:c r="B10" s="22" t="str">
        <x:v>Customer.io</x:v>
      </x:c>
      <x:c r="C10" s="22" t="str">
        <x:v>Marketing automation</x:v>
      </x:c>
      <x:c r="D10" s="22" t="str">
        <x:v>Customer.io AI Agent</x:v>
      </x:c>
      <x:c r="E10" s="22" t="str">
        <x:v>$100/month Essentials; $1,000/month Premium</x:v>
      </x:c>
      <x:c r="F10" s="22" t="str">
        <x:v>$100/month for Essentials</x:v>
      </x:c>
      <x:c r="G10" s="22" t="str">
        <x:v>Agent session limits; LLM actions also use credits</x:v>
      </x:c>
      <x:c r="H10" s="22" t="n">
        <x:v>1</x:v>
      </x:c>
      <x:c r="I10" s="22" t="n">
        <x:v>1</x:v>
      </x:c>
      <x:c r="J10" s="22" t="n">
        <x:v>1</x:v>
      </x:c>
      <x:c r="K10" s="22" t="n">
        <x:v>1</x:v>
      </x:c>
      <x:c r="L10" s="22" t="n">
        <x:v>1</x:v>
      </x:c>
      <x:c r="M10" s="22" t="n">
        <x:v>0</x:v>
      </x:c>
      <x:c r="N10" s="22" t="n">
        <x:v>0</x:v>
      </x:c>
      <x:c r="O10" s="22" t="n">
        <x:v>0</x:v>
      </x:c>
      <x:c r="P10" s="22" t="n">
        <x:v>1</x:v>
      </x:c>
      <x:c r="Q10" s="22" t="n">
        <x:v>0</x:v>
      </x:c>
      <x:c r="R10" s="22" t="n">
        <x:f>SUM(H10:Q10)</x:f>
        <x:v>6</x:v>
      </x:c>
      <x:c r="S10" s="22" t="str">
        <x:f>IF(R10=0,"Not publicly calculable",IF(R10&lt;=3,"Limited disclosure",IF(R10&lt;=6,"Partially calculable",IF(R10&lt;=8,"Substantially calculable","Fully calculable"))))</x:f>
        <x:v>Partially calculable</x:v>
      </x:c>
      <x:c r="T10" s="22" t="str">
        <x:v>AI-assisted adjudicated r4</x:v>
      </x:c>
      <x:c r="U10" s="22" t="str">
        <x:v>Research complete - publication drafting pending</x:v>
      </x:c>
      <x:c r="V10" s="22" t="str">
        <x:v>https://customer.io/pricing</x:v>
      </x:c>
      <x:c r="W10" s="22" t="str">
        <x:v>https://customer.io/pricing</x:v>
      </x:c>
      <x:c r="X10" s="22" t="str">
        <x:v>Pricing + Plans</x:v>
      </x:c>
      <x:c r="Y10" s="22" t="str">
        <x:v>https://customer.io/pricing</x:v>
      </x:c>
      <x:c r="Z10" s="22" t="str"/>
      <x:c r="AA10" s="22" t="str">
        <x:v>Official pricing maps the AI Agent to Essentials, publishes prices and identifies agent-session limits, but does not quantify the principal Agent's included sessions or marginal session price.</x:v>
      </x:c>
      <x:c r="AB10" s="22" t="str">
        <x:v>AI Agent (beta): session limits are shown as Standard, Elevated, or Custom.</x:v>
      </x:c>
      <x:c r="AC10" s="22" t="str">
        <x:v>LLM action credits are disclosed, but they are not substituted for the principal AI Agent's session economics.</x:v>
      </x:c>
      <x:c r="AD10" s="22" t="str">
        <x:v>2026-07-12</x:v>
      </x:c>
      <x:c r="AE10" s="22" t="str">
        <x:v>Unauthenticated public web; locale not controllable; researcher context Asia/Kolkata</x:v>
      </x:c>
      <x:c r="AF10" s="22" t="str">
        <x:v>USD</x:v>
      </x:c>
      <x:c r="AG10" s="22" t="str">
        <x:v>Essentials: $100/month, billed monthly</x:v>
      </x:c>
      <x:c r="AH10" s="22" t="str">
        <x:v>Essentials</x:v>
      </x:c>
      <x:c r="AI10" s="22" t="str">
        <x:v>Not publicly stated</x:v>
      </x:c>
      <x:c r="AJ10" s="22" t="str">
        <x:v>One billing period; commitment calculable from displayed public price</x:v>
      </x:c>
      <x:c r="AK10" s="22" t="str">
        <x:v>Agent session limits; LLM actions also use credits</x:v>
      </x:c>
      <x:c r="AL10" s="22" t="str">
        <x:v>AI Agent session</x:v>
      </x:c>
      <x:c r="AM10" s="22" t="str">
        <x:v>Not publicly defined; C6 remains 0.</x:v>
      </x:c>
      <x:c r="AN10" s="22" t="str">
        <x:v>Session limit is labelled Standard on Essentials, but no numeric recurring quantity is public; C7 remains 0.</x:v>
      </x:c>
      <x:c r="AO10" s="22" t="str">
        <x:v>No public AI Agent session overage price; C8 remains 0.</x:v>
      </x:c>
      <x:c r="AP10" s="22" t="str">
        <x:v>Not calculable; C10 remains 0.</x:v>
      </x:c>
      <x:c r="AQ10" s="22" t="str">
        <x:v>Public base price: $100/month Essentials; $1,000/month Premium. Source: https://customer.io/pricing</x:v>
      </x:c>
      <x:c r="AR10" s="22" t="str">
        <x:v>Minimum AI-eligible plan/access: Essentials. AI packaging: Agent session limits; LLM actions also use credits.</x:v>
      </x:c>
      <x:c r="AS10" s="22" t="str">
        <x:v>Minimum commitment: One billing period; commitment calculable from displayed public price; billing cadence: Essentials: $100/month, billed monthly; minimum AI access cost: $100/month for Essentials.</x:v>
      </x:c>
      <x:c r="AT10" s="22" t="str">
        <x:v>AI packaging: Agent session limits; LLM actions also use credits. Capability: Customer.io AI Agent.</x:v>
      </x:c>
      <x:c r="AU10" s="22" t="str">
        <x:v>AI billing unit or explicit no-meter basis: AI Agent session. Supporting language/value: AI Agent (beta): session limits are shown as Standard, Elevated, or Custom.</x:v>
      </x:c>
      <x:c r="AV10" s="22" t="str">
        <x:v>Criterion not passed.</x:v>
      </x:c>
      <x:c r="AW10" s="22" t="str">
        <x:v>Criterion not passed.</x:v>
      </x:c>
      <x:c r="AX10" s="22" t="str">
        <x:v>Criterion not passed.</x:v>
      </x:c>
      <x:c r="AY10" s="22" t="str">
        <x:v>Minimum AI access cost: $100/month for Essentials.</x:v>
      </x:c>
      <x:c r="AZ10" s="22" t="str">
        <x:v>Criterion not passed.</x:v>
      </x:c>
      <x:c r="BA10" s="22" t="str">
        <x:v>Priority: criterion/evidence conflict repair</x:v>
      </x:c>
      <x:c r="BB10" s="22" t="n">
        <x:v>6</x:v>
      </x:c>
      <x:c r="BC10" s="22" t="n">
        <x:f>R10-BB10</x:f>
        <x:v>0</x:v>
      </x:c>
      <x:c r="BD10" s="22" t="str">
        <x:f>IF(R10=SUM(H10:Q10),"PASS","FAIL")</x:f>
        <x:v>PASS</x:v>
      </x:c>
      <x:c r="BE10" s="22" t="str">
        <x:f>IF(S10=IF(R10&gt;=9,"Fully calculable",IF(R10&gt;=7,"Substantially calculable",IF(R10&gt;=4,"Partially calculable",IF(R10&gt;=1,"Limited disclosure","Not publicly calculable")))),"PASS","FAIL")</x:f>
        <x:v>PASS</x:v>
      </x:c>
      <x:c r="BF10" s="22" t="str">
        <x:f>IF(H10=0,"PASS",IF(AND(AQ10&lt;&gt;"",ISERROR(SEARCH("Criterion not passed",AQ10)),ISERROR(SEARCH("not fully recorded",AQ10))),"PASS","FAIL"))</x:f>
        <x:v>PASS</x:v>
      </x:c>
      <x:c r="BG10" s="22" t="str">
        <x:f>IF(I10=0,"PASS",IF(AND(AR10&lt;&gt;"",ISERROR(SEARCH("Criterion not passed",AR10)),ISERROR(SEARCH("not fully recorded",AR10))),"PASS","FAIL"))</x:f>
        <x:v>PASS</x:v>
      </x:c>
      <x:c r="BH10" s="22" t="str">
        <x:f>IF(J10=0,"PASS",IF(AND(AS10&lt;&gt;"",ISERROR(SEARCH("Criterion not passed",AS10)),ISERROR(SEARCH("not fully recorded",AS10))),"PASS","FAIL"))</x:f>
        <x:v>PASS</x:v>
      </x:c>
      <x:c r="BI10" s="22" t="str">
        <x:f>IF(K10=0,"PASS",IF(AND(AT10&lt;&gt;"",ISERROR(SEARCH("Criterion not passed",AT10)),ISERROR(SEARCH("not fully recorded",AT10))),"PASS","FAIL"))</x:f>
        <x:v>PASS</x:v>
      </x:c>
      <x:c r="BJ10" s="22" t="str">
        <x:f>IF(L10=0,"PASS",IF(AND(AU10&lt;&gt;"",ISERROR(SEARCH("Criterion not passed",AU10)),ISERROR(SEARCH("not fully recorded",AU10)),ISERROR(SEARCH("not publicly disclosed",AU10)),ISERROR(SEARCH("not disclosed",AU10)),ISERROR(SEARCH("not recorded",AU10)),ISERROR(SEARCH("not publicly defined",AU10)),ISERROR(SEARCH("not defined",AU10))),"PASS","FAIL"))</x:f>
        <x:v>PASS</x:v>
      </x:c>
      <x:c r="BK10" s="22" t="str">
        <x:f>IF(M10=0,"PASS",IF(AND(AV10&lt;&gt;"",ISERROR(SEARCH("Criterion not passed",AV10)),ISERROR(SEARCH("not fully recorded",AV10)),ISERROR(SEARCH("not publicly disclosed",AV10)),ISERROR(SEARCH("not disclosed",AV10)),ISERROR(SEARCH("not recorded",AV10)),ISERROR(SEARCH("not publicly defined",AV10)),ISERROR(SEARCH("not defined",AV10))),"PASS","FAIL"))</x:f>
        <x:v>PASS</x:v>
      </x:c>
      <x:c r="BL10" s="22" t="str">
        <x:f>IF(N10=0,"PASS",IF(AND(AW10&lt;&gt;"",ISERROR(SEARCH("Criterion not passed",AW10)),ISERROR(SEARCH("not fully recorded",AW10)),ISERROR(SEARCH("not publicly disclosed",AW10)),ISERROR(SEARCH("not disclosed",AW10)),ISERROR(SEARCH("not recorded",AW10)),ISERROR(SEARCH("not quantified",AW10)),ISERROR(SEARCH("one-time rather than recurring",AW10))),"PASS","FAIL"))</x:f>
        <x:v>PASS</x:v>
      </x:c>
      <x:c r="BM10" s="22" t="str">
        <x:f>IF(O10=0,"PASS",IF(AND(AX10&lt;&gt;"",ISERROR(SEARCH("Criterion not passed",AX10)),ISERROR(SEARCH("not fully recorded",AX10)),ISERROR(SEARCH("not publicly disclosed",AX10)),ISERROR(SEARCH("not disclosed",AX10)),ISERROR(SEARCH("not recorded",AX10)),ISERROR(SEARCH("not quantified",AX10)),ISERROR(SEARCH("no public",AX10))),"PASS","FAIL"))</x:f>
        <x:v>PASS</x:v>
      </x:c>
      <x:c r="BN10" s="22" t="str">
        <x:f>IF(P10=0,"PASS",IF(AND(AY10&lt;&gt;"",ISERROR(SEARCH("Criterion not passed",AY10)),ISERROR(SEARCH("not fully recorded",AY10)),ISERROR(SEARCH("not publicly calculable",AY10)),ISERROR(SEARCH("not calculable",AY10)),ISERROR(SEARCH("not recorded",AY10))),"PASS","FAIL"))</x:f>
        <x:v>PASS</x:v>
      </x:c>
      <x:c r="BO10" s="22" t="str">
        <x:f>IF(Q10=0,"PASS",IF(AND(AZ10&lt;&gt;"",ISERROR(SEARCH("Criterion not passed",AZ10)),ISERROR(SEARCH("not fully recorded",AZ10)),ISERROR(SEARCH("not publicly calculable",AZ10)),ISERROR(SEARCH("not calculable",AZ10)),ISERROR(SEARCH("not recorded",AZ10))),"PASS","FAIL"))</x:f>
        <x:v>PASS</x:v>
      </x:c>
      <x:c r="BP10" s="22" t="str">
        <x:f>IF(COUNTIF(BF10:BO10,"FAIL")=0,"PASS","FAIL")</x:f>
        <x:v>PASS</x:v>
      </x:c>
      <x:c r="BQ10" s="22" t="str"/>
      <x:c r="BR10" s="22" t="str"/>
      <x:c r="BS10" s="22" t="str"/>
      <x:c r="BT10" s="22" t="str"/>
      <x:c r="BU10" s="22" t="str"/>
      <x:c r="BV10" s="22" t="str"/>
    </x:row>
    <x:row r="11" ht="36" customHeight="1">
      <x:c r="A11" s="22" t="str">
        <x:v>V009</x:v>
      </x:c>
      <x:c r="B11" s="22" t="str">
        <x:v>Dotdigital</x:v>
      </x:c>
      <x:c r="C11" s="22" t="str">
        <x:v>Marketing automation</x:v>
      </x:c>
      <x:c r="D11" s="22" t="str">
        <x:v>WinstonAI</x:v>
      </x:c>
      <x:c r="E11" s="22" t="str">
        <x:v>Custom quote</x:v>
      </x:c>
      <x:c r="F11" s="22" t="str">
        <x:v>Not publicly calculable</x:v>
      </x:c>
      <x:c r="G11" s="22" t="str">
        <x:v>Customised platform pricing; no public AI economics</x:v>
      </x:c>
      <x:c r="H11" s="22" t="n">
        <x:v>0</x:v>
      </x:c>
      <x:c r="I11" s="22" t="n">
        <x:v>0</x:v>
      </x:c>
      <x:c r="J11" s="22" t="n">
        <x:v>0</x:v>
      </x:c>
      <x:c r="K11" s="22" t="n">
        <x:v>0</x:v>
      </x:c>
      <x:c r="L11" s="22" t="n">
        <x:v>0</x:v>
      </x:c>
      <x:c r="M11" s="22" t="n">
        <x:v>0</x:v>
      </x:c>
      <x:c r="N11" s="22" t="n">
        <x:v>0</x:v>
      </x:c>
      <x:c r="O11" s="22" t="n">
        <x:v>0</x:v>
      </x:c>
      <x:c r="P11" s="22" t="n">
        <x:v>0</x:v>
      </x:c>
      <x:c r="Q11" s="22" t="n">
        <x:v>0</x:v>
      </x:c>
      <x:c r="R11" s="22" t="n">
        <x:f>SUM(H11:Q11)</x:f>
        <x:v>0</x:v>
      </x:c>
      <x:c r="S11" s="22" t="str">
        <x:f>IF(R11=0,"Not publicly calculable",IF(R11&lt;=3,"Limited disclosure",IF(R11&lt;=6,"Partially calculable",IF(R11&lt;=8,"Substantially calculable","Fully calculable"))))</x:f>
        <x:v>Not publicly calculable</x:v>
      </x:c>
      <x:c r="T11" s="22" t="str">
        <x:v>AI-assisted adjudicated r4</x:v>
      </x:c>
      <x:c r="U11" s="22" t="str">
        <x:v>Research complete - publication drafting pending</x:v>
      </x:c>
      <x:c r="V11" s="22" t="str">
        <x:v>https://dotdigital.com/pricing/</x:v>
      </x:c>
      <x:c r="W11" s="22" t="str">
        <x:v>https://dotdigital.com/platform/artificial-intelligence/</x:v>
      </x:c>
      <x:c r="X11" s="22" t="str">
        <x:v>Dotdigital official pricing/product page (descriptive record; live HTML title not independently captured in r2)</x:v>
      </x:c>
      <x:c r="Y11" s="22" t="str">
        <x:v>https://dotdigital.com/pricing/</x:v>
      </x:c>
      <x:c r="Z11" s="22" t="str">
        <x:v>https://dotdigital.com/platform/artificial-intelligence/</x:v>
      </x:c>
      <x:c r="AA11" s="22" t="str">
        <x:v>The official pricing page requests a customised quote. WinstonAI is publicly marketed, but no minimum AI plan, allowance or usage price is disclosed.</x:v>
      </x:c>
      <x:c r="AB11" s="22" t="str">
        <x:v>The official pricing page requests a customised quote. WinstonAI is publicly marketed, but no minimum AI plan, allowance or usage price is disclosed.</x:v>
      </x:c>
      <x:c r="AC11" s="22" t="str">
        <x:v>AI capability appears outside the pricing table and is not mapped to a numeric plan.</x:v>
      </x:c>
      <x:c r="AD11" s="22" t="str">
        <x:v>2026-07-12</x:v>
      </x:c>
      <x:c r="AE11" s="22" t="str">
        <x:v>Unauthenticated public web; locale not controllable; researcher context Asia/Kolkata</x:v>
      </x:c>
      <x:c r="AF11" s="22" t="str">
        <x:v>Not applicable / not displayed</x:v>
      </x:c>
      <x:c r="AG11" s="22" t="str">
        <x:v>Not publicly stated; pricing is quote-gated</x:v>
      </x:c>
      <x:c r="AH11" s="22" t="str">
        <x:v>No public minimum AI-eligible plan identified</x:v>
      </x:c>
      <x:c r="AI11" s="22" t="str">
        <x:v>Not publicly stated</x:v>
      </x:c>
      <x:c r="AJ11" s="22" t="str">
        <x:v>Not publicly stated</x:v>
      </x:c>
      <x:c r="AK11" s="22" t="str">
        <x:v>Customised platform pricing; no public AI economics</x:v>
      </x:c>
      <x:c r="AL11" s="22" t="str">
        <x:v>Not publicly disclosed</x:v>
      </x:c>
      <x:c r="AM11" s="22" t="str">
        <x:v>Not publicly disclosed</x:v>
      </x:c>
      <x:c r="AN11" s="22" t="str">
        <x:v>Not publicly disclosed</x:v>
      </x:c>
      <x:c r="AO11" s="22" t="str">
        <x:v>Not publicly disclosed</x:v>
      </x:c>
      <x:c r="AP11" s="22" t="str">
        <x:v>Criterion not passed</x:v>
      </x:c>
      <x:c r="AQ11" s="22" t="str">
        <x:v>Criterion not passed.</x:v>
      </x:c>
      <x:c r="AR11" s="22" t="str">
        <x:v>Criterion not passed.</x:v>
      </x:c>
      <x:c r="AS11" s="22" t="str">
        <x:v>Criterion not passed.</x:v>
      </x:c>
      <x:c r="AT11" s="22" t="str">
        <x:v>Criterion not passed.</x:v>
      </x:c>
      <x:c r="AU11" s="22" t="str">
        <x:v>Criterion not passed.</x:v>
      </x:c>
      <x:c r="AV11" s="22" t="str">
        <x:v>Criterion not passed.</x:v>
      </x:c>
      <x:c r="AW11" s="22" t="str">
        <x:v>Criterion not passed.</x:v>
      </x:c>
      <x:c r="AX11" s="22" t="str">
        <x:v>Criterion not passed.</x:v>
      </x:c>
      <x:c r="AY11" s="22" t="str">
        <x:v>Criterion not passed.</x:v>
      </x:c>
      <x:c r="AZ11" s="22" t="str">
        <x:v>Criterion not passed.</x:v>
      </x:c>
      <x:c r="BA11" s="22" t="str">
        <x:v>Priority: score 0-3</x:v>
      </x:c>
      <x:c r="BB11" s="22" t="n">
        <x:v>0</x:v>
      </x:c>
      <x:c r="BC11" s="22" t="n">
        <x:f>R11-BB11</x:f>
        <x:v>0</x:v>
      </x:c>
      <x:c r="BD11" s="22" t="str">
        <x:f>IF(R11=SUM(H11:Q11),"PASS","FAIL")</x:f>
        <x:v>PASS</x:v>
      </x:c>
      <x:c r="BE11" s="22" t="str">
        <x:f>IF(S11=IF(R11&gt;=9,"Fully calculable",IF(R11&gt;=7,"Substantially calculable",IF(R11&gt;=4,"Partially calculable",IF(R11&gt;=1,"Limited disclosure","Not publicly calculable")))),"PASS","FAIL")</x:f>
        <x:v>PASS</x:v>
      </x:c>
      <x:c r="BF11" s="22" t="str">
        <x:f>IF(H11=0,"PASS",IF(AND(AQ11&lt;&gt;"",ISERROR(SEARCH("Criterion not passed",AQ11)),ISERROR(SEARCH("not fully recorded",AQ11))),"PASS","FAIL"))</x:f>
        <x:v>PASS</x:v>
      </x:c>
      <x:c r="BG11" s="22" t="str">
        <x:f>IF(I11=0,"PASS",IF(AND(AR11&lt;&gt;"",ISERROR(SEARCH("Criterion not passed",AR11)),ISERROR(SEARCH("not fully recorded",AR11))),"PASS","FAIL"))</x:f>
        <x:v>PASS</x:v>
      </x:c>
      <x:c r="BH11" s="22" t="str">
        <x:f>IF(J11=0,"PASS",IF(AND(AS11&lt;&gt;"",ISERROR(SEARCH("Criterion not passed",AS11)),ISERROR(SEARCH("not fully recorded",AS11))),"PASS","FAIL"))</x:f>
        <x:v>PASS</x:v>
      </x:c>
      <x:c r="BI11" s="22" t="str">
        <x:f>IF(K11=0,"PASS",IF(AND(AT11&lt;&gt;"",ISERROR(SEARCH("Criterion not passed",AT11)),ISERROR(SEARCH("not fully recorded",AT11))),"PASS","FAIL"))</x:f>
        <x:v>PASS</x:v>
      </x:c>
      <x:c r="BJ11" s="22" t="str">
        <x:f>IF(L11=0,"PASS",IF(AND(AU11&lt;&gt;"",ISERROR(SEARCH("Criterion not passed",AU11)),ISERROR(SEARCH("not fully recorded",AU11)),ISERROR(SEARCH("not publicly disclosed",AU11)),ISERROR(SEARCH("not disclosed",AU11)),ISERROR(SEARCH("not recorded",AU11)),ISERROR(SEARCH("not publicly defined",AU11)),ISERROR(SEARCH("not defined",AU11))),"PASS","FAIL"))</x:f>
        <x:v>PASS</x:v>
      </x:c>
      <x:c r="BK11" s="22" t="str">
        <x:f>IF(M11=0,"PASS",IF(AND(AV11&lt;&gt;"",ISERROR(SEARCH("Criterion not passed",AV11)),ISERROR(SEARCH("not fully recorded",AV11)),ISERROR(SEARCH("not publicly disclosed",AV11)),ISERROR(SEARCH("not disclosed",AV11)),ISERROR(SEARCH("not recorded",AV11)),ISERROR(SEARCH("not publicly defined",AV11)),ISERROR(SEARCH("not defined",AV11))),"PASS","FAIL"))</x:f>
        <x:v>PASS</x:v>
      </x:c>
      <x:c r="BL11" s="22" t="str">
        <x:f>IF(N11=0,"PASS",IF(AND(AW11&lt;&gt;"",ISERROR(SEARCH("Criterion not passed",AW11)),ISERROR(SEARCH("not fully recorded",AW11)),ISERROR(SEARCH("not publicly disclosed",AW11)),ISERROR(SEARCH("not disclosed",AW11)),ISERROR(SEARCH("not recorded",AW11)),ISERROR(SEARCH("not quantified",AW11)),ISERROR(SEARCH("one-time rather than recurring",AW11))),"PASS","FAIL"))</x:f>
        <x:v>PASS</x:v>
      </x:c>
      <x:c r="BM11" s="22" t="str">
        <x:f>IF(O11=0,"PASS",IF(AND(AX11&lt;&gt;"",ISERROR(SEARCH("Criterion not passed",AX11)),ISERROR(SEARCH("not fully recorded",AX11)),ISERROR(SEARCH("not publicly disclosed",AX11)),ISERROR(SEARCH("not disclosed",AX11)),ISERROR(SEARCH("not recorded",AX11)),ISERROR(SEARCH("not quantified",AX11)),ISERROR(SEARCH("no public",AX11))),"PASS","FAIL"))</x:f>
        <x:v>PASS</x:v>
      </x:c>
      <x:c r="BN11" s="22" t="str">
        <x:f>IF(P11=0,"PASS",IF(AND(AY11&lt;&gt;"",ISERROR(SEARCH("Criterion not passed",AY11)),ISERROR(SEARCH("not fully recorded",AY11)),ISERROR(SEARCH("not publicly calculable",AY11)),ISERROR(SEARCH("not calculable",AY11)),ISERROR(SEARCH("not recorded",AY11))),"PASS","FAIL"))</x:f>
        <x:v>PASS</x:v>
      </x:c>
      <x:c r="BO11" s="22" t="str">
        <x:f>IF(Q11=0,"PASS",IF(AND(AZ11&lt;&gt;"",ISERROR(SEARCH("Criterion not passed",AZ11)),ISERROR(SEARCH("not fully recorded",AZ11)),ISERROR(SEARCH("not publicly calculable",AZ11)),ISERROR(SEARCH("not calculable",AZ11)),ISERROR(SEARCH("not recorded",AZ11))),"PASS","FAIL"))</x:f>
        <x:v>PASS</x:v>
      </x:c>
      <x:c r="BP11" s="22" t="str">
        <x:f>IF(COUNTIF(BF11:BO11,"FAIL")=0,"PASS","FAIL")</x:f>
        <x:v>PASS</x:v>
      </x:c>
      <x:c r="BQ11" s="22" t="str"/>
      <x:c r="BR11" s="22" t="str"/>
      <x:c r="BS11" s="22" t="str"/>
      <x:c r="BT11" s="22" t="str"/>
      <x:c r="BU11" s="22" t="str"/>
      <x:c r="BV11" s="22" t="str"/>
    </x:row>
    <x:row r="12" ht="36" customHeight="1">
      <x:c r="A12" s="22" t="str">
        <x:v>V010</x:v>
      </x:c>
      <x:c r="B12" s="22" t="str">
        <x:v>GetResponse</x:v>
      </x:c>
      <x:c r="C12" s="22" t="str">
        <x:v>Marketing automation</x:v>
      </x:c>
      <x:c r="D12" s="22" t="str">
        <x:v>AI Email Generator</x:v>
      </x:c>
      <x:c r="E12" s="22" t="str">
        <x:v>$19/month monthly; $15.58/month when paid annually</x:v>
      </x:c>
      <x:c r="F12" s="22" t="str">
        <x:v>$19 for one month on Starter</x:v>
      </x:c>
      <x:c r="G12" s="22" t="str">
        <x:v>Included; Starter shows up to 3 uses</x:v>
      </x:c>
      <x:c r="H12" s="22" t="n">
        <x:v>1</x:v>
      </x:c>
      <x:c r="I12" s="22" t="n">
        <x:v>1</x:v>
      </x:c>
      <x:c r="J12" s="22" t="n">
        <x:v>1</x:v>
      </x:c>
      <x:c r="K12" s="22" t="n">
        <x:v>1</x:v>
      </x:c>
      <x:c r="L12" s="22" t="n">
        <x:v>1</x:v>
      </x:c>
      <x:c r="M12" s="22" t="n">
        <x:v>0</x:v>
      </x:c>
      <x:c r="N12" s="22" t="n">
        <x:v>1</x:v>
      </x:c>
      <x:c r="O12" s="22" t="n">
        <x:v>0</x:v>
      </x:c>
      <x:c r="P12" s="22" t="n">
        <x:v>1</x:v>
      </x:c>
      <x:c r="Q12" s="22" t="n">
        <x:v>0</x:v>
      </x:c>
      <x:c r="R12" s="22" t="n">
        <x:f>SUM(H12:Q12)</x:f>
        <x:v>7</x:v>
      </x:c>
      <x:c r="S12" s="22" t="str">
        <x:f>IF(R12=0,"Not publicly calculable",IF(R12&lt;=3,"Limited disclosure",IF(R12&lt;=6,"Partially calculable",IF(R12&lt;=8,"Substantially calculable","Fully calculable"))))</x:f>
        <x:v>Substantially calculable</x:v>
      </x:c>
      <x:c r="T12" s="22" t="str">
        <x:v>AI-assisted adjudicated r4</x:v>
      </x:c>
      <x:c r="U12" s="22" t="str">
        <x:v>Research complete - publication drafting pending</x:v>
      </x:c>
      <x:c r="V12" s="22" t="str">
        <x:v>https://www.getresponse.com/pricing</x:v>
      </x:c>
      <x:c r="W12" s="22" t="str">
        <x:v>https://www.getresponse.com/pricing</x:v>
      </x:c>
      <x:c r="X12" s="22" t="str">
        <x:v>Pricing and Service Plans</x:v>
      </x:c>
      <x:c r="Y12" s="22" t="str">
        <x:v>https://www.getresponse.com/pricing</x:v>
      </x:c>
      <x:c r="Z12" s="22" t="str"/>
      <x:c r="AA12" s="22" t="str">
        <x:v>Official pricing maps AI-powered content generators to Starter at $19/month and the plan comparison quantifies the AI email generator at up to three uses.</x:v>
      </x:c>
      <x:c r="AB12" s="22" t="str">
        <x:v>Starter lists AI email generator: up to 3 uses.</x:v>
      </x:c>
      <x:c r="AC12" s="22" t="str">
        <x:v>No public incremental price for additional AI generations was located.</x:v>
      </x:c>
      <x:c r="AD12" s="22" t="str">
        <x:v>2026-07-12</x:v>
      </x:c>
      <x:c r="AE12" s="22" t="str">
        <x:v>Unauthenticated public web; locale not controllable; researcher context Asia/Kolkata</x:v>
      </x:c>
      <x:c r="AF12" s="22" t="str">
        <x:v>USD</x:v>
      </x:c>
      <x:c r="AG12" s="22" t="str">
        <x:v>Monthly or 12 months</x:v>
      </x:c>
      <x:c r="AH12" s="22" t="str">
        <x:v>Starter</x:v>
      </x:c>
      <x:c r="AI12" s="22" t="str">
        <x:v>Not publicly stated</x:v>
      </x:c>
      <x:c r="AJ12" s="22" t="str">
        <x:v>One month on monthly billing</x:v>
      </x:c>
      <x:c r="AK12" s="22" t="str">
        <x:v>Included; Starter shows up to 3 uses</x:v>
      </x:c>
      <x:c r="AL12" s="22" t="str">
        <x:v>AI email generator use</x:v>
      </x:c>
      <x:c r="AM12" s="22" t="str">
        <x:v>The page does not define what constitutes one use; C6 changed to 0.</x:v>
      </x:c>
      <x:c r="AN12" s="22" t="str">
        <x:v>Up to 3 uses on Starter</x:v>
      </x:c>
      <x:c r="AO12" s="22" t="str">
        <x:v>No public per-use or top-up price; C8 remains 0.</x:v>
      </x:c>
      <x:c r="AP12" s="22" t="str">
        <x:v>Not calculable; C10 remains 0.</x:v>
      </x:c>
      <x:c r="AQ12" s="22" t="str">
        <x:v>Public base price: $19/month monthly; $15.58/month when paid annually. Source: https://www.getresponse.com/pricing</x:v>
      </x:c>
      <x:c r="AR12" s="22" t="str">
        <x:v>Minimum AI-eligible plan/access: Starter. AI packaging: Included; Starter shows up to 3 uses.</x:v>
      </x:c>
      <x:c r="AS12" s="22" t="str">
        <x:v>Minimum commitment: One month on monthly billing; billing cadence: Monthly or 12 months; minimum AI access cost: $19 for one month on Starter.</x:v>
      </x:c>
      <x:c r="AT12" s="22" t="str">
        <x:v>AI packaging: Included; Starter shows up to 3 uses. Capability: AI Email Generator.</x:v>
      </x:c>
      <x:c r="AU12" s="22" t="str">
        <x:v>AI billing unit or explicit no-meter basis: AI email generator use. Supporting language/value: Starter lists AI email generator: up to 3 uses.</x:v>
      </x:c>
      <x:c r="AV12" s="22" t="str">
        <x:v>Criterion not passed.</x:v>
      </x:c>
      <x:c r="AW12" s="22" t="str">
        <x:v>Recurring allowance: Up to 3 uses on Starter.</x:v>
      </x:c>
      <x:c r="AX12" s="22" t="str">
        <x:v>Criterion not passed.</x:v>
      </x:c>
      <x:c r="AY12" s="22" t="str">
        <x:v>Minimum AI access cost: $19 for one month on Starter.</x:v>
      </x:c>
      <x:c r="AZ12" s="22" t="str">
        <x:v>Criterion not passed.</x:v>
      </x:c>
      <x:c r="BA12" s="22" t="str">
        <x:v>Priority: r2 score changed</x:v>
      </x:c>
      <x:c r="BB12" s="22" t="n">
        <x:v>8</x:v>
      </x:c>
      <x:c r="BC12" s="22" t="n">
        <x:f>R12-BB12</x:f>
        <x:v>-1</x:v>
      </x:c>
      <x:c r="BD12" s="22" t="str">
        <x:f>IF(R12=SUM(H12:Q12),"PASS","FAIL")</x:f>
        <x:v>PASS</x:v>
      </x:c>
      <x:c r="BE12" s="22" t="str">
        <x:f>IF(S12=IF(R12&gt;=9,"Fully calculable",IF(R12&gt;=7,"Substantially calculable",IF(R12&gt;=4,"Partially calculable",IF(R12&gt;=1,"Limited disclosure","Not publicly calculable")))),"PASS","FAIL")</x:f>
        <x:v>PASS</x:v>
      </x:c>
      <x:c r="BF12" s="22" t="str">
        <x:f>IF(H12=0,"PASS",IF(AND(AQ12&lt;&gt;"",ISERROR(SEARCH("Criterion not passed",AQ12)),ISERROR(SEARCH("not fully recorded",AQ12))),"PASS","FAIL"))</x:f>
        <x:v>PASS</x:v>
      </x:c>
      <x:c r="BG12" s="22" t="str">
        <x:f>IF(I12=0,"PASS",IF(AND(AR12&lt;&gt;"",ISERROR(SEARCH("Criterion not passed",AR12)),ISERROR(SEARCH("not fully recorded",AR12))),"PASS","FAIL"))</x:f>
        <x:v>PASS</x:v>
      </x:c>
      <x:c r="BH12" s="22" t="str">
        <x:f>IF(J12=0,"PASS",IF(AND(AS12&lt;&gt;"",ISERROR(SEARCH("Criterion not passed",AS12)),ISERROR(SEARCH("not fully recorded",AS12))),"PASS","FAIL"))</x:f>
        <x:v>PASS</x:v>
      </x:c>
      <x:c r="BI12" s="22" t="str">
        <x:f>IF(K12=0,"PASS",IF(AND(AT12&lt;&gt;"",ISERROR(SEARCH("Criterion not passed",AT12)),ISERROR(SEARCH("not fully recorded",AT12))),"PASS","FAIL"))</x:f>
        <x:v>PASS</x:v>
      </x:c>
      <x:c r="BJ12" s="22" t="str">
        <x:f>IF(L12=0,"PASS",IF(AND(AU12&lt;&gt;"",ISERROR(SEARCH("Criterion not passed",AU12)),ISERROR(SEARCH("not fully recorded",AU12)),ISERROR(SEARCH("not publicly disclosed",AU12)),ISERROR(SEARCH("not disclosed",AU12)),ISERROR(SEARCH("not recorded",AU12)),ISERROR(SEARCH("not publicly defined",AU12)),ISERROR(SEARCH("not defined",AU12))),"PASS","FAIL"))</x:f>
        <x:v>PASS</x:v>
      </x:c>
      <x:c r="BK12" s="22" t="str">
        <x:f>IF(M12=0,"PASS",IF(AND(AV12&lt;&gt;"",ISERROR(SEARCH("Criterion not passed",AV12)),ISERROR(SEARCH("not fully recorded",AV12)),ISERROR(SEARCH("not publicly disclosed",AV12)),ISERROR(SEARCH("not disclosed",AV12)),ISERROR(SEARCH("not recorded",AV12)),ISERROR(SEARCH("not publicly defined",AV12)),ISERROR(SEARCH("not defined",AV12))),"PASS","FAIL"))</x:f>
        <x:v>PASS</x:v>
      </x:c>
      <x:c r="BL12" s="22" t="str">
        <x:f>IF(N12=0,"PASS",IF(AND(AW12&lt;&gt;"",ISERROR(SEARCH("Criterion not passed",AW12)),ISERROR(SEARCH("not fully recorded",AW12)),ISERROR(SEARCH("not publicly disclosed",AW12)),ISERROR(SEARCH("not disclosed",AW12)),ISERROR(SEARCH("not recorded",AW12)),ISERROR(SEARCH("not quantified",AW12)),ISERROR(SEARCH("one-time rather than recurring",AW12))),"PASS","FAIL"))</x:f>
        <x:v>PASS</x:v>
      </x:c>
      <x:c r="BM12" s="22" t="str">
        <x:f>IF(O12=0,"PASS",IF(AND(AX12&lt;&gt;"",ISERROR(SEARCH("Criterion not passed",AX12)),ISERROR(SEARCH("not fully recorded",AX12)),ISERROR(SEARCH("not publicly disclosed",AX12)),ISERROR(SEARCH("not disclosed",AX12)),ISERROR(SEARCH("not recorded",AX12)),ISERROR(SEARCH("not quantified",AX12)),ISERROR(SEARCH("no public",AX12))),"PASS","FAIL"))</x:f>
        <x:v>PASS</x:v>
      </x:c>
      <x:c r="BN12" s="22" t="str">
        <x:f>IF(P12=0,"PASS",IF(AND(AY12&lt;&gt;"",ISERROR(SEARCH("Criterion not passed",AY12)),ISERROR(SEARCH("not fully recorded",AY12)),ISERROR(SEARCH("not publicly calculable",AY12)),ISERROR(SEARCH("not calculable",AY12)),ISERROR(SEARCH("not recorded",AY12))),"PASS","FAIL"))</x:f>
        <x:v>PASS</x:v>
      </x:c>
      <x:c r="BO12" s="22" t="str">
        <x:f>IF(Q12=0,"PASS",IF(AND(AZ12&lt;&gt;"",ISERROR(SEARCH("Criterion not passed",AZ12)),ISERROR(SEARCH("not fully recorded",AZ12)),ISERROR(SEARCH("not publicly calculable",AZ12)),ISERROR(SEARCH("not calculable",AZ12)),ISERROR(SEARCH("not recorded",AZ12))),"PASS","FAIL"))</x:f>
        <x:v>PASS</x:v>
      </x:c>
      <x:c r="BP12" s="22" t="str">
        <x:f>IF(COUNTIF(BF12:BO12,"FAIL")=0,"PASS","FAIL")</x:f>
        <x:v>PASS</x:v>
      </x:c>
      <x:c r="BQ12" s="22" t="str"/>
      <x:c r="BR12" s="22" t="str"/>
      <x:c r="BS12" s="22" t="str"/>
      <x:c r="BT12" s="22" t="str"/>
      <x:c r="BU12" s="22" t="str"/>
      <x:c r="BV12" s="22" t="str"/>
    </x:row>
    <x:row r="13" ht="36" customHeight="1">
      <x:c r="A13" s="22" t="str">
        <x:v>V011</x:v>
      </x:c>
      <x:c r="B13" s="22" t="str">
        <x:v>HubSpot</x:v>
      </x:c>
      <x:c r="C13" s="22" t="str">
        <x:v>Marketing automation</x:v>
      </x:c>
      <x:c r="D13" s="22" t="str">
        <x:v>Breeze Customer Agent</x:v>
      </x:c>
      <x:c r="E13" s="22" t="str">
        <x:v>$800/month with annual billing or $890/month with monthly billing for Marketing Hub Professional</x:v>
      </x:c>
      <x:c r="F13" s="22" t="str">
        <x:v>$890 recurring access for one month on the monthly route; $9,600 recurring commitment on the annual-billing route</x:v>
      </x:c>
      <x:c r="G13" s="22" t="str">
        <x:v>HubSpot Credits / resolution</x:v>
      </x:c>
      <x:c r="H13" s="22" t="n">
        <x:v>1</x:v>
      </x:c>
      <x:c r="I13" s="22" t="n">
        <x:v>1</x:v>
      </x:c>
      <x:c r="J13" s="22" t="n">
        <x:v>1</x:v>
      </x:c>
      <x:c r="K13" s="22" t="n">
        <x:v>1</x:v>
      </x:c>
      <x:c r="L13" s="22" t="n">
        <x:v>1</x:v>
      </x:c>
      <x:c r="M13" s="22" t="n">
        <x:v>1</x:v>
      </x:c>
      <x:c r="N13" s="22" t="n">
        <x:v>1</x:v>
      </x:c>
      <x:c r="O13" s="22" t="n">
        <x:v>1</x:v>
      </x:c>
      <x:c r="P13" s="22" t="n">
        <x:v>1</x:v>
      </x:c>
      <x:c r="Q13" s="22" t="n">
        <x:v>1</x:v>
      </x:c>
      <x:c r="R13" s="22" t="n">
        <x:f>SUM(H13:Q13)</x:f>
        <x:v>10</x:v>
      </x:c>
      <x:c r="S13" s="22" t="str">
        <x:f>IF(R13=0,"Not publicly calculable",IF(R13&lt;=3,"Limited disclosure",IF(R13&lt;=6,"Partially calculable",IF(R13&lt;=8,"Substantially calculable","Fully calculable"))))</x:f>
        <x:v>Fully calculable</x:v>
      </x:c>
      <x:c r="T13" s="22" t="str">
        <x:v>AI-assisted adjudicated r4</x:v>
      </x:c>
      <x:c r="U13" s="22" t="str">
        <x:v>Research complete - publication drafting pending</x:v>
      </x:c>
      <x:c r="V13" s="22" t="str">
        <x:v>https://www.hubspot.com/pricing/marketing</x:v>
      </x:c>
      <x:c r="W13" s="22" t="str">
        <x:v>https://www.hubspot.com/products/artificial-intelligence/ai-customer-service-agent</x:v>
      </x:c>
      <x:c r="X13" s="22" t="str">
        <x:v>HubSpot's Marketing Hub pricing guide - AI-powered software for marketers; HubSpot Product &amp; Services Catalog</x:v>
      </x:c>
      <x:c r="Y13" s="22" t="str">
        <x:v>https://blog.hubspot.com/marketing/hubspot-marketing-hub-pricing</x:v>
      </x:c>
      <x:c r="Z13" s="22" t="str">
        <x:v>https://legal.hubspot.com/hubspot-product-and-services-catalog</x:v>
      </x:c>
      <x:c r="AA13" s="22" t="str">
        <x:v>Official HubSpot sources list two Marketing Hub Professional billing routes: $800 per month with annual billing and $890 per month with monthly billing. Professional includes 3,000 HubSpot Credits each month. Breeze Customer Agent uses 50 credits per resolved conversation, equivalent to $0.50 per resolution. A required $3,000 Professional onboarding fee is charged separately.</x:v>
      </x:c>
      <x:c r="AB13" s="22" t="str">
        <x:v>Professional recurring price: $800/month on annual billing or $890/month on monthly billing. Required Professional onboarding: $3,000 one time. Included allowance: 3,000 credits/month. Customer Agent: 50 credits, or $0.50, per resolved conversation.</x:v>
      </x:c>
      <x:c r="AC13" s="22" t="str">
        <x:v>The recurring-access measure excludes one-time onboarding under the frozen rule. The mandatory $3,000 onboarding fee is disclosed separately. The annual route requires $9,600 recurring spend for 12 months and $12,600 first-year cash including onboarding. The monthly route requires $890 for one month plus $3,000 onboarding at entry; a full 12 months would total $13,680, but the contractual commitment remains one month.</x:v>
      </x:c>
      <x:c r="AD13" s="22" t="str">
        <x:v>2026-07-12</x:v>
      </x:c>
      <x:c r="AE13" s="22" t="str">
        <x:v>Unauthenticated public web; locale not controllable; researcher context Asia/Kolkata</x:v>
      </x:c>
      <x:c r="AF13" s="22" t="str">
        <x:v>USD</x:v>
      </x:c>
      <x:c r="AG13" s="22" t="str">
        <x:v>Annual-billing route: $800/month with 12-month commitment; monthly route: $890/month with one-month commitment</x:v>
      </x:c>
      <x:c r="AH13" s="22" t="str">
        <x:v>Marketing Hub Professional</x:v>
      </x:c>
      <x:c r="AI13" s="22" t="str">
        <x:v>Not publicly stated</x:v>
      </x:c>
      <x:c r="AJ13" s="22" t="str">
        <x:v>One month on the monthly route; 12 months on the annual-billing route</x:v>
      </x:c>
      <x:c r="AK13" s="22" t="str">
        <x:v>HubSpot Credits / resolution</x:v>
      </x:c>
      <x:c r="AL13" s="22" t="str">
        <x:v>Resolved conversation</x:v>
      </x:c>
      <x:c r="AM13" s="22" t="str">
        <x:v>One conversation resolved by Customer Agent on text-based channels; 50 HubSpot Credits</x:v>
      </x:c>
      <x:c r="AN13" s="22" t="str">
        <x:v>Marketing Hub Professional includes 3,000 HubSpot Credits/month, equivalent to 60 Customer Agent resolutions at 50 credits each</x:v>
      </x:c>
      <x:c r="AO13" s="22" t="str">
        <x:v>$0.50 per resolved conversation</x:v>
      </x:c>
      <x:c r="AP13" s="22" t="str">
        <x:v>$0.50 per additional resolved conversation</x:v>
      </x:c>
      <x:c r="AQ13" s="22" t="str">
        <x:v>Public recurring prices: $800/month with annual billing and $890/month with monthly billing. Sources: https://blog.hubspot.com/marketing/hubspot-marketing-hub-pricing and https://www.hubspot.com/pricing/marketing</x:v>
      </x:c>
      <x:c r="AR13" s="22" t="str">
        <x:v>Minimum AI-eligible plan/access: Marketing Hub Professional. AI packaging: HubSpot Credits / resolution.</x:v>
      </x:c>
      <x:c r="AS13" s="22" t="str">
        <x:v>Commitment routes are explicit: one month at $890 on monthly billing, or 12 months at $800/month on annual billing. The required $3,000 onboarding fee is one-time and recorded separately.</x:v>
      </x:c>
      <x:c r="AT13" s="22" t="str">
        <x:v>AI packaging: HubSpot Credits / resolution. Capability: Breeze Customer Agent.</x:v>
      </x:c>
      <x:c r="AU13" s="22" t="str">
        <x:v>AI billing unit or explicit no-meter basis: Resolved conversation. Supporting language/value: Customer agent: resolve one conversation on text channels = 50 credits; public outcome price is $0.50 per resolved conversation.</x:v>
      </x:c>
      <x:c r="AV13" s="22" t="str">
        <x:v>Unit definition: One conversation resolved by Customer Agent on text-based channels; 50 HubSpot Credits.</x:v>
      </x:c>
      <x:c r="AW13" s="22" t="str">
        <x:v>Recurring allowance: Marketing Hub Professional includes 3,000 HubSpot Credits per month, equivalent to 60 Customer Agent resolutions at 50 credits each.</x:v>
      </x:c>
      <x:c r="AX13" s="22" t="str">
        <x:v>Incremental usage price: additional HubSpot Credits cost $0.010 per credit; Customer Agent consumes 50 credits per resolution, equivalent to $0.50.</x:v>
      </x:c>
      <x:c r="AY13" s="22" t="str">
        <x:v>Minimum recurring AI access cost: $890 for one month on the monthly route. The annual-billing route requires $9,600 recurring spend over 12 months. The mandatory $3,000 onboarding fee is one-time and excluded from this recurring measure.</x:v>
      </x:c>
      <x:c r="AZ13" s="22" t="str">
        <x:v>Marginal Customer Agent usage cost: 50 credits per resolved conversation at $0.010 per credit, equivalent to $0.50 per additional resolution.</x:v>
      </x:c>
      <x:c r="BA13" s="22" t="str">
        <x:v>Priority: score 9-10</x:v>
      </x:c>
      <x:c r="BB13" s="22" t="n">
        <x:v>10</x:v>
      </x:c>
      <x:c r="BC13" s="22" t="n">
        <x:f>R13-BB13</x:f>
        <x:v>0</x:v>
      </x:c>
      <x:c r="BD13" s="22" t="str">
        <x:f>IF(R13=SUM(H13:Q13),"PASS","FAIL")</x:f>
        <x:v>PASS</x:v>
      </x:c>
      <x:c r="BE13" s="22" t="str">
        <x:f>IF(S13=IF(R13&gt;=9,"Fully calculable",IF(R13&gt;=7,"Substantially calculable",IF(R13&gt;=4,"Partially calculable",IF(R13&gt;=1,"Limited disclosure","Not publicly calculable")))),"PASS","FAIL")</x:f>
        <x:v>PASS</x:v>
      </x:c>
      <x:c r="BF13" s="22" t="str">
        <x:f>IF(H13=0,"PASS",IF(AND(AQ13&lt;&gt;"",ISERROR(SEARCH("Criterion not passed",AQ13)),ISERROR(SEARCH("not fully recorded",AQ13))),"PASS","FAIL"))</x:f>
        <x:v>PASS</x:v>
      </x:c>
      <x:c r="BG13" s="22" t="str">
        <x:f>IF(I13=0,"PASS",IF(AND(AR13&lt;&gt;"",ISERROR(SEARCH("Criterion not passed",AR13)),ISERROR(SEARCH("not fully recorded",AR13))),"PASS","FAIL"))</x:f>
        <x:v>PASS</x:v>
      </x:c>
      <x:c r="BH13" s="22" t="str">
        <x:f>IF(J13=0,"PASS",IF(AND(AS13&lt;&gt;"",ISERROR(SEARCH("Criterion not passed",AS13)),ISERROR(SEARCH("not fully recorded",AS13))),"PASS","FAIL"))</x:f>
        <x:v>PASS</x:v>
      </x:c>
      <x:c r="BI13" s="22" t="str">
        <x:f>IF(K13=0,"PASS",IF(AND(AT13&lt;&gt;"",ISERROR(SEARCH("Criterion not passed",AT13)),ISERROR(SEARCH("not fully recorded",AT13))),"PASS","FAIL"))</x:f>
        <x:v>PASS</x:v>
      </x:c>
      <x:c r="BJ13" s="22" t="str">
        <x:f>IF(L13=0,"PASS",IF(AND(AU13&lt;&gt;"",ISERROR(SEARCH("Criterion not passed",AU13)),ISERROR(SEARCH("not fully recorded",AU13)),ISERROR(SEARCH("not publicly disclosed",AU13)),ISERROR(SEARCH("not disclosed",AU13)),ISERROR(SEARCH("not recorded",AU13)),ISERROR(SEARCH("not publicly defined",AU13)),ISERROR(SEARCH("not defined",AU13))),"PASS","FAIL"))</x:f>
        <x:v>PASS</x:v>
      </x:c>
      <x:c r="BK13" s="22" t="str">
        <x:f>IF(M13=0,"PASS",IF(AND(AV13&lt;&gt;"",ISERROR(SEARCH("Criterion not passed",AV13)),ISERROR(SEARCH("not fully recorded",AV13)),ISERROR(SEARCH("not publicly disclosed",AV13)),ISERROR(SEARCH("not disclosed",AV13)),ISERROR(SEARCH("not recorded",AV13)),ISERROR(SEARCH("not publicly defined",AV13)),ISERROR(SEARCH("not defined",AV13))),"PASS","FAIL"))</x:f>
        <x:v>PASS</x:v>
      </x:c>
      <x:c r="BL13" s="22" t="str">
        <x:f>IF(N13=0,"PASS",IF(AND(AW13&lt;&gt;"",ISERROR(SEARCH("Criterion not passed",AW13)),ISERROR(SEARCH("not fully recorded",AW13)),ISERROR(SEARCH("not publicly disclosed",AW13)),ISERROR(SEARCH("not disclosed",AW13)),ISERROR(SEARCH("not recorded",AW13)),ISERROR(SEARCH("not quantified",AW13)),ISERROR(SEARCH("one-time rather than recurring",AW13))),"PASS","FAIL"))</x:f>
        <x:v>PASS</x:v>
      </x:c>
      <x:c r="BM13" s="22" t="str">
        <x:f>IF(O13=0,"PASS",IF(AND(AX13&lt;&gt;"",ISERROR(SEARCH("Criterion not passed",AX13)),ISERROR(SEARCH("not fully recorded",AX13)),ISERROR(SEARCH("not publicly disclosed",AX13)),ISERROR(SEARCH("not disclosed",AX13)),ISERROR(SEARCH("not recorded",AX13)),ISERROR(SEARCH("not quantified",AX13)),ISERROR(SEARCH("no public",AX13))),"PASS","FAIL"))</x:f>
        <x:v>PASS</x:v>
      </x:c>
      <x:c r="BN13" s="22" t="str">
        <x:f>IF(P13=0,"PASS",IF(AND(AY13&lt;&gt;"",ISERROR(SEARCH("Criterion not passed",AY13)),ISERROR(SEARCH("not fully recorded",AY13)),ISERROR(SEARCH("not publicly calculable",AY13)),ISERROR(SEARCH("not calculable",AY13)),ISERROR(SEARCH("not recorded",AY13))),"PASS","FAIL"))</x:f>
        <x:v>PASS</x:v>
      </x:c>
      <x:c r="BO13" s="22" t="str">
        <x:f>IF(Q13=0,"PASS",IF(AND(AZ13&lt;&gt;"",ISERROR(SEARCH("Criterion not passed",AZ13)),ISERROR(SEARCH("not fully recorded",AZ13)),ISERROR(SEARCH("not publicly calculable",AZ13)),ISERROR(SEARCH("not calculable",AZ13)),ISERROR(SEARCH("not recorded",AZ13))),"PASS","FAIL"))</x:f>
        <x:v>PASS</x:v>
      </x:c>
      <x:c r="BP13" s="22" t="str">
        <x:f>IF(COUNTIF(BF13:BO13,"FAIL")=0,"PASS","FAIL")</x:f>
        <x:v>PASS</x:v>
      </x:c>
      <x:c r="BQ13" s="22" t="str">
        <x:v>$800/month billed annually; 12-month recurring commitment of $9,600</x:v>
      </x:c>
      <x:c r="BR13" s="22" t="str">
        <x:v>$890/month billed monthly; one-month recurring commitment of $890</x:v>
      </x:c>
      <x:c r="BS13" s="22" t="str">
        <x:v>$3,000 required Professional onboarding fee</x:v>
      </x:c>
      <x:c r="BT13" s="22" t="str">
        <x:v>$12,600 = $9,600 recurring annual commitment + $3,000 onboarding</x:v>
      </x:c>
      <x:c r="BU13" s="22" t="str">
        <x:v>$3,890 = $890 first month + $3,000 onboarding</x:v>
      </x:c>
      <x:c r="BV13" s="22" t="str">
        <x:v>$13,680 = $10,680 for 12 monthly payments + $3,000 onboarding; this is an outlay scenario, not a 12-month contractual commitment</x:v>
      </x:c>
    </x:row>
    <x:row r="14" ht="36" customHeight="1">
      <x:c r="A14" s="22" t="str">
        <x:v>V012</x:v>
      </x:c>
      <x:c r="B14" s="22" t="str">
        <x:v>Iterable</x:v>
      </x:c>
      <x:c r="C14" s="22" t="str">
        <x:v>Marketing automation</x:v>
      </x:c>
      <x:c r="D14" s="22" t="str">
        <x:v>Nova Agents</x:v>
      </x:c>
      <x:c r="E14" s="22" t="str">
        <x:v>No numeric public price located</x:v>
      </x:c>
      <x:c r="F14" s="22" t="str">
        <x:v>Not publicly calculable</x:v>
      </x:c>
      <x:c r="G14" s="22" t="str">
        <x:v>Packaging and usage pricing not publicly established</x:v>
      </x:c>
      <x:c r="H14" s="22" t="n">
        <x:v>0</x:v>
      </x:c>
      <x:c r="I14" s="22" t="n">
        <x:v>0</x:v>
      </x:c>
      <x:c r="J14" s="22" t="n">
        <x:v>0</x:v>
      </x:c>
      <x:c r="K14" s="22" t="n">
        <x:v>0</x:v>
      </x:c>
      <x:c r="L14" s="22" t="n">
        <x:v>0</x:v>
      </x:c>
      <x:c r="M14" s="22" t="n">
        <x:v>0</x:v>
      </x:c>
      <x:c r="N14" s="22" t="n">
        <x:v>0</x:v>
      </x:c>
      <x:c r="O14" s="22" t="n">
        <x:v>0</x:v>
      </x:c>
      <x:c r="P14" s="22" t="n">
        <x:v>0</x:v>
      </x:c>
      <x:c r="Q14" s="22" t="n">
        <x:v>0</x:v>
      </x:c>
      <x:c r="R14" s="22" t="n">
        <x:f>SUM(H14:Q14)</x:f>
        <x:v>0</x:v>
      </x:c>
      <x:c r="S14" s="22" t="str">
        <x:f>IF(R14=0,"Not publicly calculable",IF(R14&lt;=3,"Limited disclosure",IF(R14&lt;=6,"Partially calculable",IF(R14&lt;=8,"Substantially calculable","Fully calculable"))))</x:f>
        <x:v>Not publicly calculable</x:v>
      </x:c>
      <x:c r="T14" s="22" t="str">
        <x:v>AI-assisted adjudicated r4</x:v>
      </x:c>
      <x:c r="U14" s="22" t="str">
        <x:v>Research complete - publication drafting pending</x:v>
      </x:c>
      <x:c r="V14" s="22" t="str">
        <x:v>https://iterable.com/</x:v>
      </x:c>
      <x:c r="W14" s="22" t="str">
        <x:v>https://iterable.com/ai/</x:v>
      </x:c>
      <x:c r="X14" s="22" t="str">
        <x:v>Iterable official pricing/product page (descriptive record; live HTML title not independently captured in r2)</x:v>
      </x:c>
      <x:c r="Y14" s="22" t="str">
        <x:v>https://iterable.com/</x:v>
      </x:c>
      <x:c r="Z14" s="22" t="str">
        <x:v>https://iterable.com/ai/</x:v>
      </x:c>
      <x:c r="AA14" s="22" t="str">
        <x:v>Official pages market Nova and AI-led customer engagement but route buyers to a demo rather than public price calculations.</x:v>
      </x:c>
      <x:c r="AB14" s="22" t="str">
        <x:v>Official pages market Nova and AI-led customer engagement but route buyers to a demo rather than public price calculations.</x:v>
      </x:c>
      <x:c r="AC14" s="22" t="str">
        <x:v>A dedicated official pricing page was not reliably accessible in the audit.</x:v>
      </x:c>
      <x:c r="AD14" s="22" t="str">
        <x:v>2026-07-12</x:v>
      </x:c>
      <x:c r="AE14" s="22" t="str">
        <x:v>Unauthenticated public web; locale not controllable; researcher context Asia/Kolkata</x:v>
      </x:c>
      <x:c r="AF14" s="22" t="str">
        <x:v>Not applicable / not displayed</x:v>
      </x:c>
      <x:c r="AG14" s="22" t="str">
        <x:v>Not publicly stated; pricing is quote-gated</x:v>
      </x:c>
      <x:c r="AH14" s="22" t="str">
        <x:v>No public minimum AI-eligible plan identified</x:v>
      </x:c>
      <x:c r="AI14" s="22" t="str">
        <x:v>Not publicly stated</x:v>
      </x:c>
      <x:c r="AJ14" s="22" t="str">
        <x:v>Not publicly stated</x:v>
      </x:c>
      <x:c r="AK14" s="22" t="str">
        <x:v>Packaging and usage pricing not publicly established</x:v>
      </x:c>
      <x:c r="AL14" s="22" t="str">
        <x:v>Not publicly disclosed</x:v>
      </x:c>
      <x:c r="AM14" s="22" t="str">
        <x:v>Not publicly disclosed</x:v>
      </x:c>
      <x:c r="AN14" s="22" t="str">
        <x:v>Not publicly disclosed</x:v>
      </x:c>
      <x:c r="AO14" s="22" t="str">
        <x:v>Not publicly disclosed</x:v>
      </x:c>
      <x:c r="AP14" s="22" t="str">
        <x:v>Criterion not passed</x:v>
      </x:c>
      <x:c r="AQ14" s="22" t="str">
        <x:v>Criterion not passed.</x:v>
      </x:c>
      <x:c r="AR14" s="22" t="str">
        <x:v>Criterion not passed.</x:v>
      </x:c>
      <x:c r="AS14" s="22" t="str">
        <x:v>Criterion not passed.</x:v>
      </x:c>
      <x:c r="AT14" s="22" t="str">
        <x:v>Criterion not passed.</x:v>
      </x:c>
      <x:c r="AU14" s="22" t="str">
        <x:v>Criterion not passed.</x:v>
      </x:c>
      <x:c r="AV14" s="22" t="str">
        <x:v>Criterion not passed.</x:v>
      </x:c>
      <x:c r="AW14" s="22" t="str">
        <x:v>Criterion not passed.</x:v>
      </x:c>
      <x:c r="AX14" s="22" t="str">
        <x:v>Criterion not passed.</x:v>
      </x:c>
      <x:c r="AY14" s="22" t="str">
        <x:v>Criterion not passed.</x:v>
      </x:c>
      <x:c r="AZ14" s="22" t="str">
        <x:v>Criterion not passed.</x:v>
      </x:c>
      <x:c r="BA14" s="22" t="str">
        <x:v>Priority: score 0-3</x:v>
      </x:c>
      <x:c r="BB14" s="22" t="n">
        <x:v>0</x:v>
      </x:c>
      <x:c r="BC14" s="22" t="n">
        <x:f>R14-BB14</x:f>
        <x:v>0</x:v>
      </x:c>
      <x:c r="BD14" s="22" t="str">
        <x:f>IF(R14=SUM(H14:Q14),"PASS","FAIL")</x:f>
        <x:v>PASS</x:v>
      </x:c>
      <x:c r="BE14" s="22" t="str">
        <x:f>IF(S14=IF(R14&gt;=9,"Fully calculable",IF(R14&gt;=7,"Substantially calculable",IF(R14&gt;=4,"Partially calculable",IF(R14&gt;=1,"Limited disclosure","Not publicly calculable")))),"PASS","FAIL")</x:f>
        <x:v>PASS</x:v>
      </x:c>
      <x:c r="BF14" s="22" t="str">
        <x:f>IF(H14=0,"PASS",IF(AND(AQ14&lt;&gt;"",ISERROR(SEARCH("Criterion not passed",AQ14)),ISERROR(SEARCH("not fully recorded",AQ14))),"PASS","FAIL"))</x:f>
        <x:v>PASS</x:v>
      </x:c>
      <x:c r="BG14" s="22" t="str">
        <x:f>IF(I14=0,"PASS",IF(AND(AR14&lt;&gt;"",ISERROR(SEARCH("Criterion not passed",AR14)),ISERROR(SEARCH("not fully recorded",AR14))),"PASS","FAIL"))</x:f>
        <x:v>PASS</x:v>
      </x:c>
      <x:c r="BH14" s="22" t="str">
        <x:f>IF(J14=0,"PASS",IF(AND(AS14&lt;&gt;"",ISERROR(SEARCH("Criterion not passed",AS14)),ISERROR(SEARCH("not fully recorded",AS14))),"PASS","FAIL"))</x:f>
        <x:v>PASS</x:v>
      </x:c>
      <x:c r="BI14" s="22" t="str">
        <x:f>IF(K14=0,"PASS",IF(AND(AT14&lt;&gt;"",ISERROR(SEARCH("Criterion not passed",AT14)),ISERROR(SEARCH("not fully recorded",AT14))),"PASS","FAIL"))</x:f>
        <x:v>PASS</x:v>
      </x:c>
      <x:c r="BJ14" s="22" t="str">
        <x:f>IF(L14=0,"PASS",IF(AND(AU14&lt;&gt;"",ISERROR(SEARCH("Criterion not passed",AU14)),ISERROR(SEARCH("not fully recorded",AU14)),ISERROR(SEARCH("not publicly disclosed",AU14)),ISERROR(SEARCH("not disclosed",AU14)),ISERROR(SEARCH("not recorded",AU14)),ISERROR(SEARCH("not publicly defined",AU14)),ISERROR(SEARCH("not defined",AU14))),"PASS","FAIL"))</x:f>
        <x:v>PASS</x:v>
      </x:c>
      <x:c r="BK14" s="22" t="str">
        <x:f>IF(M14=0,"PASS",IF(AND(AV14&lt;&gt;"",ISERROR(SEARCH("Criterion not passed",AV14)),ISERROR(SEARCH("not fully recorded",AV14)),ISERROR(SEARCH("not publicly disclosed",AV14)),ISERROR(SEARCH("not disclosed",AV14)),ISERROR(SEARCH("not recorded",AV14)),ISERROR(SEARCH("not publicly defined",AV14)),ISERROR(SEARCH("not defined",AV14))),"PASS","FAIL"))</x:f>
        <x:v>PASS</x:v>
      </x:c>
      <x:c r="BL14" s="22" t="str">
        <x:f>IF(N14=0,"PASS",IF(AND(AW14&lt;&gt;"",ISERROR(SEARCH("Criterion not passed",AW14)),ISERROR(SEARCH("not fully recorded",AW14)),ISERROR(SEARCH("not publicly disclosed",AW14)),ISERROR(SEARCH("not disclosed",AW14)),ISERROR(SEARCH("not recorded",AW14)),ISERROR(SEARCH("not quantified",AW14)),ISERROR(SEARCH("one-time rather than recurring",AW14))),"PASS","FAIL"))</x:f>
        <x:v>PASS</x:v>
      </x:c>
      <x:c r="BM14" s="22" t="str">
        <x:f>IF(O14=0,"PASS",IF(AND(AX14&lt;&gt;"",ISERROR(SEARCH("Criterion not passed",AX14)),ISERROR(SEARCH("not fully recorded",AX14)),ISERROR(SEARCH("not publicly disclosed",AX14)),ISERROR(SEARCH("not disclosed",AX14)),ISERROR(SEARCH("not recorded",AX14)),ISERROR(SEARCH("not quantified",AX14)),ISERROR(SEARCH("no public",AX14))),"PASS","FAIL"))</x:f>
        <x:v>PASS</x:v>
      </x:c>
      <x:c r="BN14" s="22" t="str">
        <x:f>IF(P14=0,"PASS",IF(AND(AY14&lt;&gt;"",ISERROR(SEARCH("Criterion not passed",AY14)),ISERROR(SEARCH("not fully recorded",AY14)),ISERROR(SEARCH("not publicly calculable",AY14)),ISERROR(SEARCH("not calculable",AY14)),ISERROR(SEARCH("not recorded",AY14))),"PASS","FAIL"))</x:f>
        <x:v>PASS</x:v>
      </x:c>
      <x:c r="BO14" s="22" t="str">
        <x:f>IF(Q14=0,"PASS",IF(AND(AZ14&lt;&gt;"",ISERROR(SEARCH("Criterion not passed",AZ14)),ISERROR(SEARCH("not fully recorded",AZ14)),ISERROR(SEARCH("not publicly calculable",AZ14)),ISERROR(SEARCH("not calculable",AZ14)),ISERROR(SEARCH("not recorded",AZ14))),"PASS","FAIL"))</x:f>
        <x:v>PASS</x:v>
      </x:c>
      <x:c r="BP14" s="22" t="str">
        <x:f>IF(COUNTIF(BF14:BO14,"FAIL")=0,"PASS","FAIL")</x:f>
        <x:v>PASS</x:v>
      </x:c>
      <x:c r="BQ14" s="22" t="str"/>
      <x:c r="BR14" s="22" t="str"/>
      <x:c r="BS14" s="22" t="str"/>
      <x:c r="BT14" s="22" t="str"/>
      <x:c r="BU14" s="22" t="str"/>
      <x:c r="BV14" s="22" t="str"/>
    </x:row>
    <x:row r="15" ht="36" customHeight="1">
      <x:c r="A15" s="22" t="str">
        <x:v>V013</x:v>
      </x:c>
      <x:c r="B15" s="22" t="str">
        <x:v>Klaviyo</x:v>
      </x:c>
      <x:c r="C15" s="22" t="str">
        <x:v>Marketing automation</x:v>
      </x:c>
      <x:c r="D15" s="22" t="str">
        <x:v>Klaviyo Composer</x:v>
      </x:c>
      <x:c r="E15" s="22" t="str">
        <x:v>$14/month for 2,000 Composer credits</x:v>
      </x:c>
      <x:c r="F15" s="22" t="str">
        <x:v>$14/month after the 90-day free-access period</x:v>
      </x:c>
      <x:c r="G15" s="22" t="str">
        <x:v>Composer credits</x:v>
      </x:c>
      <x:c r="H15" s="22" t="n">
        <x:v>1</x:v>
      </x:c>
      <x:c r="I15" s="22" t="n">
        <x:v>1</x:v>
      </x:c>
      <x:c r="J15" s="22" t="n">
        <x:v>1</x:v>
      </x:c>
      <x:c r="K15" s="22" t="n">
        <x:v>1</x:v>
      </x:c>
      <x:c r="L15" s="22" t="n">
        <x:v>1</x:v>
      </x:c>
      <x:c r="M15" s="22" t="n">
        <x:v>1</x:v>
      </x:c>
      <x:c r="N15" s="22" t="n">
        <x:v>1</x:v>
      </x:c>
      <x:c r="O15" s="22" t="n">
        <x:v>0</x:v>
      </x:c>
      <x:c r="P15" s="22" t="n">
        <x:v>1</x:v>
      </x:c>
      <x:c r="Q15" s="22" t="n">
        <x:v>0</x:v>
      </x:c>
      <x:c r="R15" s="22" t="n">
        <x:f>SUM(H15:Q15)</x:f>
        <x:v>8</x:v>
      </x:c>
      <x:c r="S15" s="22" t="str">
        <x:f>IF(R15=0,"Not publicly calculable",IF(R15&lt;=3,"Limited disclosure",IF(R15&lt;=6,"Partially calculable",IF(R15&lt;=8,"Substantially calculable","Fully calculable"))))</x:f>
        <x:v>Substantially calculable</x:v>
      </x:c>
      <x:c r="T15" s="22" t="str">
        <x:v>AI-assisted adjudicated r4</x:v>
      </x:c>
      <x:c r="U15" s="22" t="str">
        <x:v>Research complete - publication drafting pending</x:v>
      </x:c>
      <x:c r="V15" s="22" t="str">
        <x:v>https://www.klaviyo.com/pricing</x:v>
      </x:c>
      <x:c r="W15" s="22" t="str">
        <x:v>https://help.klaviyo.com/hc/en-us/articles/52308742314779</x:v>
      </x:c>
      <x:c r="X15" s="22" t="str">
        <x:v>How Composer credits work</x:v>
      </x:c>
      <x:c r="Y15" s="22" t="str">
        <x:v>https://help.klaviyo.com/hc/en-us/articles/52308742314779</x:v>
      </x:c>
      <x:c r="Z15" s="22" t="str">
        <x:v>https://help.klaviyo.com/hc/en-us/articles/52308742314779</x:v>
      </x:c>
      <x:c r="AA15" s="22" t="str">
        <x:v>Official documentation defines Composer credits, task-level use and the entry plan.</x:v>
      </x:c>
      <x:c r="AB15" s="22" t="str">
        <x:v>One Composer credit equals 10,000 AI-processing tokens; entry plan is $14/month for 2,000 credits.</x:v>
      </x:c>
      <x:c r="AC15" s="22" t="str">
        <x:v>Temporary introductory credits are excluded; public top-up prices were not located.</x:v>
      </x:c>
      <x:c r="AD15" s="22" t="str">
        <x:v>2026-07-12</x:v>
      </x:c>
      <x:c r="AE15" s="22" t="str">
        <x:v>Unauthenticated public web; locale not controllable; researcher context Asia/Kolkata</x:v>
      </x:c>
      <x:c r="AF15" s="22" t="str">
        <x:v>USD</x:v>
      </x:c>
      <x:c r="AG15" s="22" t="str">
        <x:v>Monthly</x:v>
      </x:c>
      <x:c r="AH15" s="22" t="str">
        <x:v>Composer entry plan</x:v>
      </x:c>
      <x:c r="AI15" s="22" t="str">
        <x:v>Not publicly stated</x:v>
      </x:c>
      <x:c r="AJ15" s="22" t="str">
        <x:v>One month</x:v>
      </x:c>
      <x:c r="AK15" s="22" t="str">
        <x:v>Composer credits</x:v>
      </x:c>
      <x:c r="AL15" s="22" t="str">
        <x:v>Composer credit</x:v>
      </x:c>
      <x:c r="AM15" s="22" t="str">
        <x:v>1 credit = 10,000 tokens of AI processing; action cost varies by request complexity</x:v>
      </x:c>
      <x:c r="AN15" s="22" t="str">
        <x:v>2,000 credits per paid month on the $14 entry plan</x:v>
      </x:c>
      <x:c r="AO15" s="22" t="str">
        <x:v>Additional packs are available, but exact pack prices are not public; C8 remains 0.</x:v>
      </x:c>
      <x:c r="AP15" s="22" t="str">
        <x:v>Not calculable because action credit consumption varies and public top-up economics are incomplete; C10 remains 0.</x:v>
      </x:c>
      <x:c r="AQ15" s="22" t="str">
        <x:v>Public base price: $14/month for 2,000 Composer credits. Source: https://www.klaviyo.com/pricing</x:v>
      </x:c>
      <x:c r="AR15" s="22" t="str">
        <x:v>Minimum AI-eligible plan/access: Composer entry plan. AI packaging: Composer credits.</x:v>
      </x:c>
      <x:c r="AS15" s="22" t="str">
        <x:v>Minimum commitment: One month; billing cadence: Monthly; minimum AI access cost: $14/month after the 90-day free-access period.</x:v>
      </x:c>
      <x:c r="AT15" s="22" t="str">
        <x:v>AI packaging: Composer credits. Capability: Klaviyo Composer.</x:v>
      </x:c>
      <x:c r="AU15" s="22" t="str">
        <x:v>AI billing unit or explicit no-meter basis: Composer credit. Supporting language/value: One Composer credit equals 10,000 AI-processing tokens; entry plan is $14/month for 2,000 credits.</x:v>
      </x:c>
      <x:c r="AV15" s="22" t="str">
        <x:v>Unit definition: 1 credit = 10,000 tokens of AI processing; action cost varies by request complexity.</x:v>
      </x:c>
      <x:c r="AW15" s="22" t="str">
        <x:v>Recurring allowance: 2,000 credits per paid month on the $14 entry plan.</x:v>
      </x:c>
      <x:c r="AX15" s="22" t="str">
        <x:v>Criterion not passed.</x:v>
      </x:c>
      <x:c r="AY15" s="22" t="str">
        <x:v>Minimum AI access cost: $14/month after the 90-day free-access period.</x:v>
      </x:c>
      <x:c r="AZ15" s="22" t="str">
        <x:v>Criterion not passed.</x:v>
      </x:c>
      <x:c r="BA15" s="22" t="str">
        <x:v>Priority: criterion/evidence conflict repair</x:v>
      </x:c>
      <x:c r="BB15" s="22" t="n">
        <x:v>8</x:v>
      </x:c>
      <x:c r="BC15" s="22" t="n">
        <x:f>R15-BB15</x:f>
        <x:v>0</x:v>
      </x:c>
      <x:c r="BD15" s="22" t="str">
        <x:f>IF(R15=SUM(H15:Q15),"PASS","FAIL")</x:f>
        <x:v>PASS</x:v>
      </x:c>
      <x:c r="BE15" s="22" t="str">
        <x:f>IF(S15=IF(R15&gt;=9,"Fully calculable",IF(R15&gt;=7,"Substantially calculable",IF(R15&gt;=4,"Partially calculable",IF(R15&gt;=1,"Limited disclosure","Not publicly calculable")))),"PASS","FAIL")</x:f>
        <x:v>PASS</x:v>
      </x:c>
      <x:c r="BF15" s="22" t="str">
        <x:f>IF(H15=0,"PASS",IF(AND(AQ15&lt;&gt;"",ISERROR(SEARCH("Criterion not passed",AQ15)),ISERROR(SEARCH("not fully recorded",AQ15))),"PASS","FAIL"))</x:f>
        <x:v>PASS</x:v>
      </x:c>
      <x:c r="BG15" s="22" t="str">
        <x:f>IF(I15=0,"PASS",IF(AND(AR15&lt;&gt;"",ISERROR(SEARCH("Criterion not passed",AR15)),ISERROR(SEARCH("not fully recorded",AR15))),"PASS","FAIL"))</x:f>
        <x:v>PASS</x:v>
      </x:c>
      <x:c r="BH15" s="22" t="str">
        <x:f>IF(J15=0,"PASS",IF(AND(AS15&lt;&gt;"",ISERROR(SEARCH("Criterion not passed",AS15)),ISERROR(SEARCH("not fully recorded",AS15))),"PASS","FAIL"))</x:f>
        <x:v>PASS</x:v>
      </x:c>
      <x:c r="BI15" s="22" t="str">
        <x:f>IF(K15=0,"PASS",IF(AND(AT15&lt;&gt;"",ISERROR(SEARCH("Criterion not passed",AT15)),ISERROR(SEARCH("not fully recorded",AT15))),"PASS","FAIL"))</x:f>
        <x:v>PASS</x:v>
      </x:c>
      <x:c r="BJ15" s="22" t="str">
        <x:f>IF(L15=0,"PASS",IF(AND(AU15&lt;&gt;"",ISERROR(SEARCH("Criterion not passed",AU15)),ISERROR(SEARCH("not fully recorded",AU15)),ISERROR(SEARCH("not publicly disclosed",AU15)),ISERROR(SEARCH("not disclosed",AU15)),ISERROR(SEARCH("not recorded",AU15)),ISERROR(SEARCH("not publicly defined",AU15)),ISERROR(SEARCH("not defined",AU15))),"PASS","FAIL"))</x:f>
        <x:v>PASS</x:v>
      </x:c>
      <x:c r="BK15" s="22" t="str">
        <x:f>IF(M15=0,"PASS",IF(AND(AV15&lt;&gt;"",ISERROR(SEARCH("Criterion not passed",AV15)),ISERROR(SEARCH("not fully recorded",AV15)),ISERROR(SEARCH("not publicly disclosed",AV15)),ISERROR(SEARCH("not disclosed",AV15)),ISERROR(SEARCH("not recorded",AV15)),ISERROR(SEARCH("not publicly defined",AV15)),ISERROR(SEARCH("not defined",AV15))),"PASS","FAIL"))</x:f>
        <x:v>PASS</x:v>
      </x:c>
      <x:c r="BL15" s="22" t="str">
        <x:f>IF(N15=0,"PASS",IF(AND(AW15&lt;&gt;"",ISERROR(SEARCH("Criterion not passed",AW15)),ISERROR(SEARCH("not fully recorded",AW15)),ISERROR(SEARCH("not publicly disclosed",AW15)),ISERROR(SEARCH("not disclosed",AW15)),ISERROR(SEARCH("not recorded",AW15)),ISERROR(SEARCH("not quantified",AW15)),ISERROR(SEARCH("one-time rather than recurring",AW15))),"PASS","FAIL"))</x:f>
        <x:v>PASS</x:v>
      </x:c>
      <x:c r="BM15" s="22" t="str">
        <x:f>IF(O15=0,"PASS",IF(AND(AX15&lt;&gt;"",ISERROR(SEARCH("Criterion not passed",AX15)),ISERROR(SEARCH("not fully recorded",AX15)),ISERROR(SEARCH("not publicly disclosed",AX15)),ISERROR(SEARCH("not disclosed",AX15)),ISERROR(SEARCH("not recorded",AX15)),ISERROR(SEARCH("not quantified",AX15)),ISERROR(SEARCH("no public",AX15))),"PASS","FAIL"))</x:f>
        <x:v>PASS</x:v>
      </x:c>
      <x:c r="BN15" s="22" t="str">
        <x:f>IF(P15=0,"PASS",IF(AND(AY15&lt;&gt;"",ISERROR(SEARCH("Criterion not passed",AY15)),ISERROR(SEARCH("not fully recorded",AY15)),ISERROR(SEARCH("not publicly calculable",AY15)),ISERROR(SEARCH("not calculable",AY15)),ISERROR(SEARCH("not recorded",AY15))),"PASS","FAIL"))</x:f>
        <x:v>PASS</x:v>
      </x:c>
      <x:c r="BO15" s="22" t="str">
        <x:f>IF(Q15=0,"PASS",IF(AND(AZ15&lt;&gt;"",ISERROR(SEARCH("Criterion not passed",AZ15)),ISERROR(SEARCH("not fully recorded",AZ15)),ISERROR(SEARCH("not publicly calculable",AZ15)),ISERROR(SEARCH("not calculable",AZ15)),ISERROR(SEARCH("not recorded",AZ15))),"PASS","FAIL"))</x:f>
        <x:v>PASS</x:v>
      </x:c>
      <x:c r="BP15" s="22" t="str">
        <x:f>IF(COUNTIF(BF15:BO15,"FAIL")=0,"PASS","FAIL")</x:f>
        <x:v>PASS</x:v>
      </x:c>
      <x:c r="BQ15" s="22" t="str"/>
      <x:c r="BR15" s="22" t="str"/>
      <x:c r="BS15" s="22" t="str"/>
      <x:c r="BT15" s="22" t="str"/>
      <x:c r="BU15" s="22" t="str"/>
      <x:c r="BV15" s="22" t="str"/>
    </x:row>
    <x:row r="16" ht="36" customHeight="1">
      <x:c r="A16" s="22" t="str">
        <x:v>V014</x:v>
      </x:c>
      <x:c r="B16" s="22" t="str">
        <x:v>Mailchimp</x:v>
      </x:c>
      <x:c r="C16" s="22" t="str">
        <x:v>Marketing automation</x:v>
      </x:c>
      <x:c r="D16" s="22" t="str">
        <x:v>Generative AI Features / Intuit Assist</x:v>
      </x:c>
      <x:c r="E16" s="22" t="str">
        <x:v>$20/month standard plan after trial</x:v>
      </x:c>
      <x:c r="F16" s="22" t="str">
        <x:v>$20/month for the Standard plan</x:v>
      </x:c>
      <x:c r="G16" s="22" t="str">
        <x:v>Included; no separate AI charge stated</x:v>
      </x:c>
      <x:c r="H16" s="22" t="n">
        <x:v>1</x:v>
      </x:c>
      <x:c r="I16" s="22" t="n">
        <x:v>1</x:v>
      </x:c>
      <x:c r="J16" s="22" t="n">
        <x:v>1</x:v>
      </x:c>
      <x:c r="K16" s="22" t="n">
        <x:v>1</x:v>
      </x:c>
      <x:c r="L16" s="22" t="n">
        <x:v>0</x:v>
      </x:c>
      <x:c r="M16" s="22" t="n">
        <x:v>0</x:v>
      </x:c>
      <x:c r="N16" s="22" t="n">
        <x:v>0</x:v>
      </x:c>
      <x:c r="O16" s="22" t="n">
        <x:v>0</x:v>
      </x:c>
      <x:c r="P16" s="22" t="n">
        <x:v>1</x:v>
      </x:c>
      <x:c r="Q16" s="22" t="n">
        <x:v>0</x:v>
      </x:c>
      <x:c r="R16" s="22" t="n">
        <x:f>SUM(H16:Q16)</x:f>
        <x:v>5</x:v>
      </x:c>
      <x:c r="S16" s="22" t="str">
        <x:f>IF(R16=0,"Not publicly calculable",IF(R16&lt;=3,"Limited disclosure",IF(R16&lt;=6,"Partially calculable",IF(R16&lt;=8,"Substantially calculable","Fully calculable"))))</x:f>
        <x:v>Partially calculable</x:v>
      </x:c>
      <x:c r="T16" s="22" t="str">
        <x:v>AI-assisted adjudicated r4</x:v>
      </x:c>
      <x:c r="U16" s="22" t="str">
        <x:v>Research complete - publication drafting pending</x:v>
      </x:c>
      <x:c r="V16" s="22" t="str">
        <x:v>https://mailchimp.com/pricing/marketing/</x:v>
      </x:c>
      <x:c r="W16" s="22" t="str">
        <x:v>https://mailchimp.com/pricing/marketing/</x:v>
      </x:c>
      <x:c r="X16" s="22" t="str">
        <x:v>Mailchimp official pricing/product page (descriptive record; live HTML title not independently captured in r2)</x:v>
      </x:c>
      <x:c r="Y16" s="22" t="str">
        <x:v>https://mailchimp.com/pricing/marketing/</x:v>
      </x:c>
      <x:c r="Z16" s="22" t="str"/>
      <x:c r="AA16" s="22" t="str">
        <x:v>Official pricing identifies Standard pricing and says generative AI features are available without an additional AI add-on charge.</x:v>
      </x:c>
      <x:c r="AB16" s="22" t="str">
        <x:v>Official pricing identifies Standard pricing and says generative AI features are available without an additional AI add-on charge.</x:v>
      </x:c>
      <x:c r="AC16" s="22" t="str">
        <x:v>No explicit unlimited-use statement or AI-specific allowance was located.</x:v>
      </x:c>
      <x:c r="AD16" s="22" t="str">
        <x:v>2026-07-12</x:v>
      </x:c>
      <x:c r="AE16" s="22" t="str">
        <x:v>Unauthenticated public web; locale not controllable; researcher context Asia/Kolkata</x:v>
      </x:c>
      <x:c r="AF16" s="22" t="str">
        <x:v>USD (unless vendor locale differs)</x:v>
      </x:c>
      <x:c r="AG16" s="22" t="str">
        <x:v>Monthly</x:v>
      </x:c>
      <x:c r="AH16" s="22" t="str">
        <x:v>Standard</x:v>
      </x:c>
      <x:c r="AI16" s="22" t="str">
        <x:v>Not publicly stated</x:v>
      </x:c>
      <x:c r="AJ16" s="22" t="str">
        <x:v>One month</x:v>
      </x:c>
      <x:c r="AK16" s="22" t="str">
        <x:v>Included; no separate AI charge stated</x:v>
      </x:c>
      <x:c r="AL16" s="22" t="str">
        <x:v>Not publicly disclosed</x:v>
      </x:c>
      <x:c r="AM16" s="22" t="str">
        <x:v>Not publicly disclosed</x:v>
      </x:c>
      <x:c r="AN16" s="22" t="str">
        <x:v>Not publicly disclosed</x:v>
      </x:c>
      <x:c r="AO16" s="22" t="str">
        <x:v>Not publicly disclosed</x:v>
      </x:c>
      <x:c r="AP16" s="22" t="str">
        <x:v>Criterion not passed</x:v>
      </x:c>
      <x:c r="AQ16" s="22" t="str">
        <x:v>Public base price: $20/month standard plan after trial. Source: https://mailchimp.com/pricing/marketing/</x:v>
      </x:c>
      <x:c r="AR16" s="22" t="str">
        <x:v>Minimum AI-eligible plan/access: Standard. AI packaging: Included; no separate AI charge stated.</x:v>
      </x:c>
      <x:c r="AS16" s="22" t="str">
        <x:v>Minimum commitment: One month; billing cadence: Monthly; minimum AI access cost: $20/month for the Standard plan.</x:v>
      </x:c>
      <x:c r="AT16" s="22" t="str">
        <x:v>AI packaging: Included; no separate AI charge stated. Capability: Generative AI Features / Intuit Assist.</x:v>
      </x:c>
      <x:c r="AU16" s="22" t="str">
        <x:v>Criterion not passed.</x:v>
      </x:c>
      <x:c r="AV16" s="22" t="str">
        <x:v>Criterion not passed.</x:v>
      </x:c>
      <x:c r="AW16" s="22" t="str">
        <x:v>Criterion not passed.</x:v>
      </x:c>
      <x:c r="AX16" s="22" t="str">
        <x:v>Criterion not passed.</x:v>
      </x:c>
      <x:c r="AY16" s="22" t="str">
        <x:v>Minimum AI access cost: $20/month for the Standard plan.</x:v>
      </x:c>
      <x:c r="AZ16" s="22" t="str">
        <x:v>Criterion not passed.</x:v>
      </x:c>
      <x:c r="BA16" s="22" t="str">
        <x:v>Standard</x:v>
      </x:c>
      <x:c r="BB16" s="22" t="n">
        <x:v>5</x:v>
      </x:c>
      <x:c r="BC16" s="22" t="n">
        <x:f>R16-BB16</x:f>
        <x:v>0</x:v>
      </x:c>
      <x:c r="BD16" s="22" t="str">
        <x:f>IF(R16=SUM(H16:Q16),"PASS","FAIL")</x:f>
        <x:v>PASS</x:v>
      </x:c>
      <x:c r="BE16" s="22" t="str">
        <x:f>IF(S16=IF(R16&gt;=9,"Fully calculable",IF(R16&gt;=7,"Substantially calculable",IF(R16&gt;=4,"Partially calculable",IF(R16&gt;=1,"Limited disclosure","Not publicly calculable")))),"PASS","FAIL")</x:f>
        <x:v>PASS</x:v>
      </x:c>
      <x:c r="BF16" s="22" t="str">
        <x:f>IF(H16=0,"PASS",IF(AND(AQ16&lt;&gt;"",ISERROR(SEARCH("Criterion not passed",AQ16)),ISERROR(SEARCH("not fully recorded",AQ16))),"PASS","FAIL"))</x:f>
        <x:v>PASS</x:v>
      </x:c>
      <x:c r="BG16" s="22" t="str">
        <x:f>IF(I16=0,"PASS",IF(AND(AR16&lt;&gt;"",ISERROR(SEARCH("Criterion not passed",AR16)),ISERROR(SEARCH("not fully recorded",AR16))),"PASS","FAIL"))</x:f>
        <x:v>PASS</x:v>
      </x:c>
      <x:c r="BH16" s="22" t="str">
        <x:f>IF(J16=0,"PASS",IF(AND(AS16&lt;&gt;"",ISERROR(SEARCH("Criterion not passed",AS16)),ISERROR(SEARCH("not fully recorded",AS16))),"PASS","FAIL"))</x:f>
        <x:v>PASS</x:v>
      </x:c>
      <x:c r="BI16" s="22" t="str">
        <x:f>IF(K16=0,"PASS",IF(AND(AT16&lt;&gt;"",ISERROR(SEARCH("Criterion not passed",AT16)),ISERROR(SEARCH("not fully recorded",AT16))),"PASS","FAIL"))</x:f>
        <x:v>PASS</x:v>
      </x:c>
      <x:c r="BJ16" s="22" t="str">
        <x:f>IF(L16=0,"PASS",IF(AND(AU16&lt;&gt;"",ISERROR(SEARCH("Criterion not passed",AU16)),ISERROR(SEARCH("not fully recorded",AU16)),ISERROR(SEARCH("not publicly disclosed",AU16)),ISERROR(SEARCH("not disclosed",AU16)),ISERROR(SEARCH("not recorded",AU16)),ISERROR(SEARCH("not publicly defined",AU16)),ISERROR(SEARCH("not defined",AU16))),"PASS","FAIL"))</x:f>
        <x:v>PASS</x:v>
      </x:c>
      <x:c r="BK16" s="22" t="str">
        <x:f>IF(M16=0,"PASS",IF(AND(AV16&lt;&gt;"",ISERROR(SEARCH("Criterion not passed",AV16)),ISERROR(SEARCH("not fully recorded",AV16)),ISERROR(SEARCH("not publicly disclosed",AV16)),ISERROR(SEARCH("not disclosed",AV16)),ISERROR(SEARCH("not recorded",AV16)),ISERROR(SEARCH("not publicly defined",AV16)),ISERROR(SEARCH("not defined",AV16))),"PASS","FAIL"))</x:f>
        <x:v>PASS</x:v>
      </x:c>
      <x:c r="BL16" s="22" t="str">
        <x:f>IF(N16=0,"PASS",IF(AND(AW16&lt;&gt;"",ISERROR(SEARCH("Criterion not passed",AW16)),ISERROR(SEARCH("not fully recorded",AW16)),ISERROR(SEARCH("not publicly disclosed",AW16)),ISERROR(SEARCH("not disclosed",AW16)),ISERROR(SEARCH("not recorded",AW16)),ISERROR(SEARCH("not quantified",AW16)),ISERROR(SEARCH("one-time rather than recurring",AW16))),"PASS","FAIL"))</x:f>
        <x:v>PASS</x:v>
      </x:c>
      <x:c r="BM16" s="22" t="str">
        <x:f>IF(O16=0,"PASS",IF(AND(AX16&lt;&gt;"",ISERROR(SEARCH("Criterion not passed",AX16)),ISERROR(SEARCH("not fully recorded",AX16)),ISERROR(SEARCH("not publicly disclosed",AX16)),ISERROR(SEARCH("not disclosed",AX16)),ISERROR(SEARCH("not recorded",AX16)),ISERROR(SEARCH("not quantified",AX16)),ISERROR(SEARCH("no public",AX16))),"PASS","FAIL"))</x:f>
        <x:v>PASS</x:v>
      </x:c>
      <x:c r="BN16" s="22" t="str">
        <x:f>IF(P16=0,"PASS",IF(AND(AY16&lt;&gt;"",ISERROR(SEARCH("Criterion not passed",AY16)),ISERROR(SEARCH("not fully recorded",AY16)),ISERROR(SEARCH("not publicly calculable",AY16)),ISERROR(SEARCH("not calculable",AY16)),ISERROR(SEARCH("not recorded",AY16))),"PASS","FAIL"))</x:f>
        <x:v>PASS</x:v>
      </x:c>
      <x:c r="BO16" s="22" t="str">
        <x:f>IF(Q16=0,"PASS",IF(AND(AZ16&lt;&gt;"",ISERROR(SEARCH("Criterion not passed",AZ16)),ISERROR(SEARCH("not fully recorded",AZ16)),ISERROR(SEARCH("not publicly calculable",AZ16)),ISERROR(SEARCH("not calculable",AZ16)),ISERROR(SEARCH("not recorded",AZ16))),"PASS","FAIL"))</x:f>
        <x:v>PASS</x:v>
      </x:c>
      <x:c r="BP16" s="22" t="str">
        <x:f>IF(COUNTIF(BF16:BO16,"FAIL")=0,"PASS","FAIL")</x:f>
        <x:v>PASS</x:v>
      </x:c>
      <x:c r="BQ16" s="22" t="str"/>
      <x:c r="BR16" s="22" t="str"/>
      <x:c r="BS16" s="22" t="str"/>
      <x:c r="BT16" s="22" t="str"/>
      <x:c r="BU16" s="22" t="str"/>
      <x:c r="BV16" s="22" t="str"/>
    </x:row>
    <x:row r="17" ht="36" customHeight="1">
      <x:c r="A17" s="22" t="str">
        <x:v>V015</x:v>
      </x:c>
      <x:c r="B17" s="22" t="str">
        <x:v>MoEngage</x:v>
      </x:c>
      <x:c r="C17" s="22" t="str">
        <x:v>Marketing automation</x:v>
      </x:c>
      <x:c r="D17" s="22" t="str">
        <x:v>Merlin AI</x:v>
      </x:c>
      <x:c r="E17" s="22" t="str">
        <x:v>No standard numeric public price</x:v>
      </x:c>
      <x:c r="F17" s="22" t="str">
        <x:v>Not publicly calculable</x:v>
      </x:c>
      <x:c r="G17" s="22" t="str">
        <x:v>Custom quote / custom credits</x:v>
      </x:c>
      <x:c r="H17" s="22" t="n">
        <x:v>0</x:v>
      </x:c>
      <x:c r="I17" s="22" t="n">
        <x:v>0</x:v>
      </x:c>
      <x:c r="J17" s="22" t="n">
        <x:v>0</x:v>
      </x:c>
      <x:c r="K17" s="22" t="n">
        <x:v>1</x:v>
      </x:c>
      <x:c r="L17" s="22" t="n">
        <x:v>0</x:v>
      </x:c>
      <x:c r="M17" s="22" t="n">
        <x:v>0</x:v>
      </x:c>
      <x:c r="N17" s="22" t="n">
        <x:v>0</x:v>
      </x:c>
      <x:c r="O17" s="22" t="n">
        <x:v>0</x:v>
      </x:c>
      <x:c r="P17" s="22" t="n">
        <x:v>0</x:v>
      </x:c>
      <x:c r="Q17" s="22" t="n">
        <x:v>0</x:v>
      </x:c>
      <x:c r="R17" s="22" t="n">
        <x:f>SUM(H17:Q17)</x:f>
        <x:v>1</x:v>
      </x:c>
      <x:c r="S17" s="22" t="str">
        <x:f>IF(R17=0,"Not publicly calculable",IF(R17&lt;=3,"Limited disclosure",IF(R17&lt;=6,"Partially calculable",IF(R17&lt;=8,"Substantially calculable","Fully calculable"))))</x:f>
        <x:v>Limited disclosure</x:v>
      </x:c>
      <x:c r="T17" s="22" t="str">
        <x:v>AI-assisted adjudicated r4</x:v>
      </x:c>
      <x:c r="U17" s="22" t="str">
        <x:v>Research complete - publication drafting pending</x:v>
      </x:c>
      <x:c r="V17" s="22" t="str">
        <x:v>https://www.moengage.com/pricing/</x:v>
      </x:c>
      <x:c r="W17" s="22" t="str">
        <x:v>https://www.moengage.com/merlin-ai/</x:v>
      </x:c>
      <x:c r="X17" s="22" t="str">
        <x:v>MoEngage official pricing/product page (descriptive record; live HTML title not independently captured in r2)</x:v>
      </x:c>
      <x:c r="Y17" s="22" t="str">
        <x:v>https://www.moengage.com/pricing/</x:v>
      </x:c>
      <x:c r="Z17" s="22" t="str">
        <x:v>https://www.moengage.com/merlin-ai/</x:v>
      </x:c>
      <x:c r="AA17" s="22" t="str">
        <x:v>Official pricing and Merlin AI pages describe custom packages and credit-based access without publishing a standard numeric entry price or reproducible allowance.</x:v>
      </x:c>
      <x:c r="AB17" s="22" t="str">
        <x:v>Official pricing and Merlin AI pages describe custom packages and credit-based access without publishing a standard numeric entry price or reproducible allowance.</x:v>
      </x:c>
      <x:c r="AC17" s="22" t="str">
        <x:v>Do not convert references to custom credits into a public billing unit or allowance.</x:v>
      </x:c>
      <x:c r="AD17" s="22" t="str">
        <x:v>2026-07-12</x:v>
      </x:c>
      <x:c r="AE17" s="22" t="str">
        <x:v>Unauthenticated public web; locale not controllable; researcher context Asia/Kolkata</x:v>
      </x:c>
      <x:c r="AF17" s="22" t="str">
        <x:v>Not applicable / not displayed</x:v>
      </x:c>
      <x:c r="AG17" s="22" t="str">
        <x:v>Not publicly stated</x:v>
      </x:c>
      <x:c r="AH17" s="22" t="str">
        <x:v>Not publicly established</x:v>
      </x:c>
      <x:c r="AI17" s="22" t="str">
        <x:v>Not publicly stated</x:v>
      </x:c>
      <x:c r="AJ17" s="22" t="str">
        <x:v>Not publicly stated</x:v>
      </x:c>
      <x:c r="AK17" s="22" t="str">
        <x:v>Merlin AI is the unified AI suite within the MoEngage platform and custom commercial packages.</x:v>
      </x:c>
      <x:c r="AL17" s="22" t="str">
        <x:v>Not publicly disclosed</x:v>
      </x:c>
      <x:c r="AM17" s="22" t="str">
        <x:v>Not publicly disclosed</x:v>
      </x:c>
      <x:c r="AN17" s="22" t="str">
        <x:v>Not publicly disclosed</x:v>
      </x:c>
      <x:c r="AO17" s="22" t="str">
        <x:v>Not publicly disclosed</x:v>
      </x:c>
      <x:c r="AP17" s="22" t="str">
        <x:v>Criterion not passed</x:v>
      </x:c>
      <x:c r="AQ17" s="22" t="str">
        <x:v>Criterion not passed.</x:v>
      </x:c>
      <x:c r="AR17" s="22" t="str">
        <x:v>Criterion not passed.</x:v>
      </x:c>
      <x:c r="AS17" s="22" t="str">
        <x:v>Criterion not passed.</x:v>
      </x:c>
      <x:c r="AT17" s="22" t="str">
        <x:v>Official MoEngage documentation identifies Merlin AI as the unified AI suite across the platform. Source: https://help.moengage.com/hc/en-us/articles/44197598032276-December-2025</x:v>
      </x:c>
      <x:c r="AU17" s="22" t="str">
        <x:v>Criterion not passed.</x:v>
      </x:c>
      <x:c r="AV17" s="22" t="str">
        <x:v>Criterion not passed.</x:v>
      </x:c>
      <x:c r="AW17" s="22" t="str">
        <x:v>Criterion not passed.</x:v>
      </x:c>
      <x:c r="AX17" s="22" t="str">
        <x:v>Criterion not passed.</x:v>
      </x:c>
      <x:c r="AY17" s="22" t="str">
        <x:v>Criterion not passed.</x:v>
      </x:c>
      <x:c r="AZ17" s="22" t="str">
        <x:v>Criterion not passed.</x:v>
      </x:c>
      <x:c r="BA17" s="22" t="str">
        <x:v>Priority: score 0-3</x:v>
      </x:c>
      <x:c r="BB17" s="22" t="n">
        <x:v>0</x:v>
      </x:c>
      <x:c r="BC17" s="22" t="n">
        <x:f>R17-BB17</x:f>
        <x:v>1</x:v>
      </x:c>
      <x:c r="BD17" s="22" t="str">
        <x:f>IF(R17=SUM(H17:Q17),"PASS","FAIL")</x:f>
        <x:v>PASS</x:v>
      </x:c>
      <x:c r="BE17" s="22" t="str">
        <x:f>IF(S17=IF(R17&gt;=9,"Fully calculable",IF(R17&gt;=7,"Substantially calculable",IF(R17&gt;=4,"Partially calculable",IF(R17&gt;=1,"Limited disclosure","Not publicly calculable")))),"PASS","FAIL")</x:f>
        <x:v>PASS</x:v>
      </x:c>
      <x:c r="BF17" s="22" t="str">
        <x:f>IF(H17=0,"PASS",IF(AND(AQ17&lt;&gt;"",ISERROR(SEARCH("Criterion not passed",AQ17)),ISERROR(SEARCH("not fully recorded",AQ17))),"PASS","FAIL"))</x:f>
        <x:v>PASS</x:v>
      </x:c>
      <x:c r="BG17" s="22" t="str">
        <x:f>IF(I17=0,"PASS",IF(AND(AR17&lt;&gt;"",ISERROR(SEARCH("Criterion not passed",AR17)),ISERROR(SEARCH("not fully recorded",AR17))),"PASS","FAIL"))</x:f>
        <x:v>PASS</x:v>
      </x:c>
      <x:c r="BH17" s="22" t="str">
        <x:f>IF(J17=0,"PASS",IF(AND(AS17&lt;&gt;"",ISERROR(SEARCH("Criterion not passed",AS17)),ISERROR(SEARCH("not fully recorded",AS17))),"PASS","FAIL"))</x:f>
        <x:v>PASS</x:v>
      </x:c>
      <x:c r="BI17" s="22" t="str">
        <x:f>IF(K17=0,"PASS",IF(AND(AT17&lt;&gt;"",ISERROR(SEARCH("Criterion not passed",AT17)),ISERROR(SEARCH("not fully recorded",AT17))),"PASS","FAIL"))</x:f>
        <x:v>PASS</x:v>
      </x:c>
      <x:c r="BJ17" s="22" t="str">
        <x:f>IF(L17=0,"PASS",IF(AND(AU17&lt;&gt;"",ISERROR(SEARCH("Criterion not passed",AU17)),ISERROR(SEARCH("not fully recorded",AU17)),ISERROR(SEARCH("not publicly disclosed",AU17)),ISERROR(SEARCH("not disclosed",AU17)),ISERROR(SEARCH("not recorded",AU17)),ISERROR(SEARCH("not publicly defined",AU17)),ISERROR(SEARCH("not defined",AU17))),"PASS","FAIL"))</x:f>
        <x:v>PASS</x:v>
      </x:c>
      <x:c r="BK17" s="22" t="str">
        <x:f>IF(M17=0,"PASS",IF(AND(AV17&lt;&gt;"",ISERROR(SEARCH("Criterion not passed",AV17)),ISERROR(SEARCH("not fully recorded",AV17)),ISERROR(SEARCH("not publicly disclosed",AV17)),ISERROR(SEARCH("not disclosed",AV17)),ISERROR(SEARCH("not recorded",AV17)),ISERROR(SEARCH("not publicly defined",AV17)),ISERROR(SEARCH("not defined",AV17))),"PASS","FAIL"))</x:f>
        <x:v>PASS</x:v>
      </x:c>
      <x:c r="BL17" s="22" t="str">
        <x:f>IF(N17=0,"PASS",IF(AND(AW17&lt;&gt;"",ISERROR(SEARCH("Criterion not passed",AW17)),ISERROR(SEARCH("not fully recorded",AW17)),ISERROR(SEARCH("not publicly disclosed",AW17)),ISERROR(SEARCH("not disclosed",AW17)),ISERROR(SEARCH("not recorded",AW17)),ISERROR(SEARCH("not quantified",AW17)),ISERROR(SEARCH("one-time rather than recurring",AW17))),"PASS","FAIL"))</x:f>
        <x:v>PASS</x:v>
      </x:c>
      <x:c r="BM17" s="22" t="str">
        <x:f>IF(O17=0,"PASS",IF(AND(AX17&lt;&gt;"",ISERROR(SEARCH("Criterion not passed",AX17)),ISERROR(SEARCH("not fully recorded",AX17)),ISERROR(SEARCH("not publicly disclosed",AX17)),ISERROR(SEARCH("not disclosed",AX17)),ISERROR(SEARCH("not recorded",AX17)),ISERROR(SEARCH("not quantified",AX17)),ISERROR(SEARCH("no public",AX17))),"PASS","FAIL"))</x:f>
        <x:v>PASS</x:v>
      </x:c>
      <x:c r="BN17" s="22" t="str">
        <x:f>IF(P17=0,"PASS",IF(AND(AY17&lt;&gt;"",ISERROR(SEARCH("Criterion not passed",AY17)),ISERROR(SEARCH("not fully recorded",AY17)),ISERROR(SEARCH("not publicly calculable",AY17)),ISERROR(SEARCH("not calculable",AY17)),ISERROR(SEARCH("not recorded",AY17))),"PASS","FAIL"))</x:f>
        <x:v>PASS</x:v>
      </x:c>
      <x:c r="BO17" s="22" t="str">
        <x:f>IF(Q17=0,"PASS",IF(AND(AZ17&lt;&gt;"",ISERROR(SEARCH("Criterion not passed",AZ17)),ISERROR(SEARCH("not fully recorded",AZ17)),ISERROR(SEARCH("not publicly calculable",AZ17)),ISERROR(SEARCH("not calculable",AZ17)),ISERROR(SEARCH("not recorded",AZ17))),"PASS","FAIL"))</x:f>
        <x:v>PASS</x:v>
      </x:c>
      <x:c r="BP17" s="22" t="str">
        <x:f>IF(COUNTIF(BF17:BO17,"FAIL")=0,"PASS","FAIL")</x:f>
        <x:v>PASS</x:v>
      </x:c>
      <x:c r="BQ17" s="22" t="str"/>
      <x:c r="BR17" s="22" t="str"/>
      <x:c r="BS17" s="22" t="str"/>
      <x:c r="BT17" s="22" t="str"/>
      <x:c r="BU17" s="22" t="str"/>
      <x:c r="BV17" s="22" t="str"/>
    </x:row>
    <x:row r="18" ht="36" customHeight="1">
      <x:c r="A18" s="22" t="str">
        <x:v>V016</x:v>
      </x:c>
      <x:c r="B18" s="22" t="str">
        <x:v>Omnisend</x:v>
      </x:c>
      <x:c r="C18" s="22" t="str">
        <x:v>Marketing automation</x:v>
      </x:c>
      <x:c r="D18" s="22" t="str">
        <x:v>Forms AI Assistant</x:v>
      </x:c>
      <x:c r="E18" s="22" t="str">
        <x:v>$0 free plan</x:v>
      </x:c>
      <x:c r="F18" s="22" t="str">
        <x:v>$0 on the free plan</x:v>
      </x:c>
      <x:c r="G18" s="22" t="str">
        <x:v>Included feature; AI-specific usage meter not disclosed</x:v>
      </x:c>
      <x:c r="H18" s="22" t="n">
        <x:v>1</x:v>
      </x:c>
      <x:c r="I18" s="22" t="n">
        <x:v>1</x:v>
      </x:c>
      <x:c r="J18" s="22" t="n">
        <x:v>1</x:v>
      </x:c>
      <x:c r="K18" s="22" t="n">
        <x:v>1</x:v>
      </x:c>
      <x:c r="L18" s="22" t="n">
        <x:v>0</x:v>
      </x:c>
      <x:c r="M18" s="22" t="n">
        <x:v>0</x:v>
      </x:c>
      <x:c r="N18" s="22" t="n">
        <x:v>0</x:v>
      </x:c>
      <x:c r="O18" s="22" t="n">
        <x:v>0</x:v>
      </x:c>
      <x:c r="P18" s="22" t="n">
        <x:v>1</x:v>
      </x:c>
      <x:c r="Q18" s="22" t="n">
        <x:v>0</x:v>
      </x:c>
      <x:c r="R18" s="22" t="n">
        <x:f>SUM(H18:Q18)</x:f>
        <x:v>5</x:v>
      </x:c>
      <x:c r="S18" s="22" t="str">
        <x:f>IF(R18=0,"Not publicly calculable",IF(R18&lt;=3,"Limited disclosure",IF(R18&lt;=6,"Partially calculable",IF(R18&lt;=8,"Substantially calculable","Fully calculable"))))</x:f>
        <x:v>Partially calculable</x:v>
      </x:c>
      <x:c r="T18" s="22" t="str">
        <x:v>AI-assisted adjudicated r4</x:v>
      </x:c>
      <x:c r="U18" s="22" t="str">
        <x:v>Research complete - publication drafting pending</x:v>
      </x:c>
      <x:c r="V18" s="22" t="str">
        <x:v>https://www.omnisend.com/pricing/</x:v>
      </x:c>
      <x:c r="W18" s="22" t="str">
        <x:v>https://www.omnisend.com/pricing/</x:v>
      </x:c>
      <x:c r="X18" s="22" t="str">
        <x:v>Omnisend official pricing/product page (descriptive record; live HTML title not independently captured in r2)</x:v>
      </x:c>
      <x:c r="Y18" s="22" t="str">
        <x:v>https://www.omnisend.com/pricing/</x:v>
      </x:c>
      <x:c r="Z18" s="22" t="str"/>
      <x:c r="AA18" s="22" t="str">
        <x:v>Official pricing lists a permanent free plan and includes Forms AI Assistant in the feature comparison.</x:v>
      </x:c>
      <x:c r="AB18" s="22" t="str">
        <x:v>Official pricing lists a permanent free plan and includes Forms AI Assistant in the feature comparison.</x:v>
      </x:c>
      <x:c r="AC18" s="22" t="str">
        <x:v>No explicit unlimited-use or AI-specific usage allowance statement was located.</x:v>
      </x:c>
      <x:c r="AD18" s="22" t="str">
        <x:v>2026-07-12</x:v>
      </x:c>
      <x:c r="AE18" s="22" t="str">
        <x:v>Unauthenticated public web; locale not controllable; researcher context Asia/Kolkata</x:v>
      </x:c>
      <x:c r="AF18" s="22" t="str">
        <x:v>USD (unless vendor locale differs)</x:v>
      </x:c>
      <x:c r="AG18" s="22" t="str">
        <x:v>Free plan</x:v>
      </x:c>
      <x:c r="AH18" s="22" t="str">
        <x:v>Free</x:v>
      </x:c>
      <x:c r="AI18" s="22" t="str">
        <x:v>Not publicly stated</x:v>
      </x:c>
      <x:c r="AJ18" s="22" t="str">
        <x:v>No paid commitment</x:v>
      </x:c>
      <x:c r="AK18" s="22" t="str">
        <x:v>Included feature; AI-specific usage meter not disclosed</x:v>
      </x:c>
      <x:c r="AL18" s="22" t="str">
        <x:v>Not publicly disclosed</x:v>
      </x:c>
      <x:c r="AM18" s="22" t="str">
        <x:v>Not publicly disclosed</x:v>
      </x:c>
      <x:c r="AN18" s="22" t="str">
        <x:v>Not publicly disclosed</x:v>
      </x:c>
      <x:c r="AO18" s="22" t="str">
        <x:v>Not publicly disclosed</x:v>
      </x:c>
      <x:c r="AP18" s="22" t="str">
        <x:v>Criterion not passed</x:v>
      </x:c>
      <x:c r="AQ18" s="22" t="str">
        <x:v>Public base price: $0 free plan. Source: https://www.omnisend.com/pricing/</x:v>
      </x:c>
      <x:c r="AR18" s="22" t="str">
        <x:v>Minimum AI-eligible plan/access: Free. AI packaging: Included feature; AI-specific usage meter not disclosed.</x:v>
      </x:c>
      <x:c r="AS18" s="22" t="str">
        <x:v>Minimum commitment: No paid commitment; billing cadence: Free plan; minimum AI access cost: $0 on the free plan.</x:v>
      </x:c>
      <x:c r="AT18" s="22" t="str">
        <x:v>AI packaging: Included feature; AI-specific usage meter not disclosed. Capability: Forms AI Assistant.</x:v>
      </x:c>
      <x:c r="AU18" s="22" t="str">
        <x:v>Criterion not passed.</x:v>
      </x:c>
      <x:c r="AV18" s="22" t="str">
        <x:v>Criterion not passed.</x:v>
      </x:c>
      <x:c r="AW18" s="22" t="str">
        <x:v>Criterion not passed.</x:v>
      </x:c>
      <x:c r="AX18" s="22" t="str">
        <x:v>Criterion not passed.</x:v>
      </x:c>
      <x:c r="AY18" s="22" t="str">
        <x:v>Minimum AI access cost: $0 on the free plan.</x:v>
      </x:c>
      <x:c r="AZ18" s="22" t="str">
        <x:v>Criterion not passed.</x:v>
      </x:c>
      <x:c r="BA18" s="22" t="str">
        <x:v>Standard</x:v>
      </x:c>
      <x:c r="BB18" s="22" t="n">
        <x:v>5</x:v>
      </x:c>
      <x:c r="BC18" s="22" t="n">
        <x:f>R18-BB18</x:f>
        <x:v>0</x:v>
      </x:c>
      <x:c r="BD18" s="22" t="str">
        <x:f>IF(R18=SUM(H18:Q18),"PASS","FAIL")</x:f>
        <x:v>PASS</x:v>
      </x:c>
      <x:c r="BE18" s="22" t="str">
        <x:f>IF(S18=IF(R18&gt;=9,"Fully calculable",IF(R18&gt;=7,"Substantially calculable",IF(R18&gt;=4,"Partially calculable",IF(R18&gt;=1,"Limited disclosure","Not publicly calculable")))),"PASS","FAIL")</x:f>
        <x:v>PASS</x:v>
      </x:c>
      <x:c r="BF18" s="22" t="str">
        <x:f>IF(H18=0,"PASS",IF(AND(AQ18&lt;&gt;"",ISERROR(SEARCH("Criterion not passed",AQ18)),ISERROR(SEARCH("not fully recorded",AQ18))),"PASS","FAIL"))</x:f>
        <x:v>PASS</x:v>
      </x:c>
      <x:c r="BG18" s="22" t="str">
        <x:f>IF(I18=0,"PASS",IF(AND(AR18&lt;&gt;"",ISERROR(SEARCH("Criterion not passed",AR18)),ISERROR(SEARCH("not fully recorded",AR18))),"PASS","FAIL"))</x:f>
        <x:v>PASS</x:v>
      </x:c>
      <x:c r="BH18" s="22" t="str">
        <x:f>IF(J18=0,"PASS",IF(AND(AS18&lt;&gt;"",ISERROR(SEARCH("Criterion not passed",AS18)),ISERROR(SEARCH("not fully recorded",AS18))),"PASS","FAIL"))</x:f>
        <x:v>PASS</x:v>
      </x:c>
      <x:c r="BI18" s="22" t="str">
        <x:f>IF(K18=0,"PASS",IF(AND(AT18&lt;&gt;"",ISERROR(SEARCH("Criterion not passed",AT18)),ISERROR(SEARCH("not fully recorded",AT18))),"PASS","FAIL"))</x:f>
        <x:v>PASS</x:v>
      </x:c>
      <x:c r="BJ18" s="22" t="str">
        <x:f>IF(L18=0,"PASS",IF(AND(AU18&lt;&gt;"",ISERROR(SEARCH("Criterion not passed",AU18)),ISERROR(SEARCH("not fully recorded",AU18)),ISERROR(SEARCH("not publicly disclosed",AU18)),ISERROR(SEARCH("not disclosed",AU18)),ISERROR(SEARCH("not recorded",AU18)),ISERROR(SEARCH("not publicly defined",AU18)),ISERROR(SEARCH("not defined",AU18))),"PASS","FAIL"))</x:f>
        <x:v>PASS</x:v>
      </x:c>
      <x:c r="BK18" s="22" t="str">
        <x:f>IF(M18=0,"PASS",IF(AND(AV18&lt;&gt;"",ISERROR(SEARCH("Criterion not passed",AV18)),ISERROR(SEARCH("not fully recorded",AV18)),ISERROR(SEARCH("not publicly disclosed",AV18)),ISERROR(SEARCH("not disclosed",AV18)),ISERROR(SEARCH("not recorded",AV18)),ISERROR(SEARCH("not publicly defined",AV18)),ISERROR(SEARCH("not defined",AV18))),"PASS","FAIL"))</x:f>
        <x:v>PASS</x:v>
      </x:c>
      <x:c r="BL18" s="22" t="str">
        <x:f>IF(N18=0,"PASS",IF(AND(AW18&lt;&gt;"",ISERROR(SEARCH("Criterion not passed",AW18)),ISERROR(SEARCH("not fully recorded",AW18)),ISERROR(SEARCH("not publicly disclosed",AW18)),ISERROR(SEARCH("not disclosed",AW18)),ISERROR(SEARCH("not recorded",AW18)),ISERROR(SEARCH("not quantified",AW18)),ISERROR(SEARCH("one-time rather than recurring",AW18))),"PASS","FAIL"))</x:f>
        <x:v>PASS</x:v>
      </x:c>
      <x:c r="BM18" s="22" t="str">
        <x:f>IF(O18=0,"PASS",IF(AND(AX18&lt;&gt;"",ISERROR(SEARCH("Criterion not passed",AX18)),ISERROR(SEARCH("not fully recorded",AX18)),ISERROR(SEARCH("not publicly disclosed",AX18)),ISERROR(SEARCH("not disclosed",AX18)),ISERROR(SEARCH("not recorded",AX18)),ISERROR(SEARCH("not quantified",AX18)),ISERROR(SEARCH("no public",AX18))),"PASS","FAIL"))</x:f>
        <x:v>PASS</x:v>
      </x:c>
      <x:c r="BN18" s="22" t="str">
        <x:f>IF(P18=0,"PASS",IF(AND(AY18&lt;&gt;"",ISERROR(SEARCH("Criterion not passed",AY18)),ISERROR(SEARCH("not fully recorded",AY18)),ISERROR(SEARCH("not publicly calculable",AY18)),ISERROR(SEARCH("not calculable",AY18)),ISERROR(SEARCH("not recorded",AY18))),"PASS","FAIL"))</x:f>
        <x:v>PASS</x:v>
      </x:c>
      <x:c r="BO18" s="22" t="str">
        <x:f>IF(Q18=0,"PASS",IF(AND(AZ18&lt;&gt;"",ISERROR(SEARCH("Criterion not passed",AZ18)),ISERROR(SEARCH("not fully recorded",AZ18)),ISERROR(SEARCH("not publicly calculable",AZ18)),ISERROR(SEARCH("not calculable",AZ18)),ISERROR(SEARCH("not recorded",AZ18))),"PASS","FAIL"))</x:f>
        <x:v>PASS</x:v>
      </x:c>
      <x:c r="BP18" s="22" t="str">
        <x:f>IF(COUNTIF(BF18:BO18,"FAIL")=0,"PASS","FAIL")</x:f>
        <x:v>PASS</x:v>
      </x:c>
      <x:c r="BQ18" s="22" t="str"/>
      <x:c r="BR18" s="22" t="str"/>
      <x:c r="BS18" s="22" t="str"/>
      <x:c r="BT18" s="22" t="str"/>
      <x:c r="BU18" s="22" t="str"/>
      <x:c r="BV18" s="22" t="str"/>
    </x:row>
    <x:row r="19" ht="36" customHeight="1">
      <x:c r="A19" s="22" t="str">
        <x:v>V017</x:v>
      </x:c>
      <x:c r="B19" s="22" t="str">
        <x:v>Oracle Eloqua</x:v>
      </x:c>
      <x:c r="C19" s="22" t="str">
        <x:v>Marketing automation</x:v>
      </x:c>
      <x:c r="D19" s="22" t="str">
        <x:v>Oracle AI for marketing automation</x:v>
      </x:c>
      <x:c r="E19" s="22" t="str">
        <x:v>No numeric public price</x:v>
      </x:c>
      <x:c r="F19" s="22" t="str">
        <x:v>Not publicly calculable</x:v>
      </x:c>
      <x:c r="G19" s="22" t="str">
        <x:v>Request-demo / enterprise quote</x:v>
      </x:c>
      <x:c r="H19" s="22" t="n">
        <x:v>0</x:v>
      </x:c>
      <x:c r="I19" s="22" t="n">
        <x:v>0</x:v>
      </x:c>
      <x:c r="J19" s="22" t="n">
        <x:v>0</x:v>
      </x:c>
      <x:c r="K19" s="22" t="n">
        <x:v>0</x:v>
      </x:c>
      <x:c r="L19" s="22" t="n">
        <x:v>0</x:v>
      </x:c>
      <x:c r="M19" s="22" t="n">
        <x:v>0</x:v>
      </x:c>
      <x:c r="N19" s="22" t="n">
        <x:v>0</x:v>
      </x:c>
      <x:c r="O19" s="22" t="n">
        <x:v>0</x:v>
      </x:c>
      <x:c r="P19" s="22" t="n">
        <x:v>0</x:v>
      </x:c>
      <x:c r="Q19" s="22" t="n">
        <x:v>0</x:v>
      </x:c>
      <x:c r="R19" s="22" t="n">
        <x:f>SUM(H19:Q19)</x:f>
        <x:v>0</x:v>
      </x:c>
      <x:c r="S19" s="22" t="str">
        <x:f>IF(R19=0,"Not publicly calculable",IF(R19&lt;=3,"Limited disclosure",IF(R19&lt;=6,"Partially calculable",IF(R19&lt;=8,"Substantially calculable","Fully calculable"))))</x:f>
        <x:v>Not publicly calculable</x:v>
      </x:c>
      <x:c r="T19" s="22" t="str">
        <x:v>AI-assisted adjudicated r4</x:v>
      </x:c>
      <x:c r="U19" s="22" t="str">
        <x:v>Research complete - publication drafting pending</x:v>
      </x:c>
      <x:c r="V19" s="22" t="str">
        <x:v>https://www.oracle.com/cx/marketing/automation/eloqua-marketing-automation/</x:v>
      </x:c>
      <x:c r="W19" s="22" t="str">
        <x:v>https://www.oracle.com/cx/marketing/</x:v>
      </x:c>
      <x:c r="X19" s="22" t="str">
        <x:v>Oracle Eloqua official pricing/product page (descriptive record; live HTML title not independently captured in r2)</x:v>
      </x:c>
      <x:c r="Y19" s="22" t="str">
        <x:v>https://www.oracle.com/cx/marketing/automation/eloqua-marketing-automation/</x:v>
      </x:c>
      <x:c r="Z19" s="22" t="str">
        <x:v>https://www.oracle.com/cx/marketing/</x:v>
      </x:c>
      <x:c r="AA19" s="22" t="str">
        <x:v>Official Oracle pages describe AI-supported marketing automation but provide no public numeric Eloqua price, minimum AI plan, allowance, or marginal usage price.</x:v>
      </x:c>
      <x:c r="AB19" s="22" t="str">
        <x:v>Official Oracle pages describe AI-supported marketing automation but provide no public numeric Eloqua price, minimum AI plan, allowance, or marginal usage price.</x:v>
      </x:c>
      <x:c r="AC19" s="22" t="str">
        <x:v>Product capability evidence alone does not satisfy plan-identification or packaging criteria without a public pricing mapping.</x:v>
      </x:c>
      <x:c r="AD19" s="22" t="str">
        <x:v>2026-07-12</x:v>
      </x:c>
      <x:c r="AE19" s="22" t="str">
        <x:v>Unauthenticated public web; locale not controllable; researcher context Asia/Kolkata</x:v>
      </x:c>
      <x:c r="AF19" s="22" t="str">
        <x:v>Not applicable / not displayed</x:v>
      </x:c>
      <x:c r="AG19" s="22" t="str">
        <x:v>Not publicly stated</x:v>
      </x:c>
      <x:c r="AH19" s="22" t="str">
        <x:v>Not publicly established</x:v>
      </x:c>
      <x:c r="AI19" s="22" t="str">
        <x:v>Not publicly stated</x:v>
      </x:c>
      <x:c r="AJ19" s="22" t="str">
        <x:v>Not publicly stated</x:v>
      </x:c>
      <x:c r="AK19" s="22" t="str">
        <x:v>Not publicly established</x:v>
      </x:c>
      <x:c r="AL19" s="22" t="str">
        <x:v>Not publicly disclosed</x:v>
      </x:c>
      <x:c r="AM19" s="22" t="str">
        <x:v>Not publicly disclosed</x:v>
      </x:c>
      <x:c r="AN19" s="22" t="str">
        <x:v>Not publicly disclosed</x:v>
      </x:c>
      <x:c r="AO19" s="22" t="str">
        <x:v>Not publicly disclosed</x:v>
      </x:c>
      <x:c r="AP19" s="22" t="str">
        <x:v>Criterion not passed</x:v>
      </x:c>
      <x:c r="AQ19" s="22" t="str">
        <x:v>Criterion not passed.</x:v>
      </x:c>
      <x:c r="AR19" s="22" t="str">
        <x:v>Criterion not passed.</x:v>
      </x:c>
      <x:c r="AS19" s="22" t="str">
        <x:v>Criterion not passed.</x:v>
      </x:c>
      <x:c r="AT19" s="22" t="str">
        <x:v>Criterion not passed.</x:v>
      </x:c>
      <x:c r="AU19" s="22" t="str">
        <x:v>Criterion not passed.</x:v>
      </x:c>
      <x:c r="AV19" s="22" t="str">
        <x:v>Criterion not passed.</x:v>
      </x:c>
      <x:c r="AW19" s="22" t="str">
        <x:v>Criterion not passed.</x:v>
      </x:c>
      <x:c r="AX19" s="22" t="str">
        <x:v>Criterion not passed.</x:v>
      </x:c>
      <x:c r="AY19" s="22" t="str">
        <x:v>Criterion not passed.</x:v>
      </x:c>
      <x:c r="AZ19" s="22" t="str">
        <x:v>Criterion not passed.</x:v>
      </x:c>
      <x:c r="BA19" s="22" t="str">
        <x:v>Priority: score 0-3</x:v>
      </x:c>
      <x:c r="BB19" s="22" t="n">
        <x:v>0</x:v>
      </x:c>
      <x:c r="BC19" s="22" t="n">
        <x:f>R19-BB19</x:f>
        <x:v>0</x:v>
      </x:c>
      <x:c r="BD19" s="22" t="str">
        <x:f>IF(R19=SUM(H19:Q19),"PASS","FAIL")</x:f>
        <x:v>PASS</x:v>
      </x:c>
      <x:c r="BE19" s="22" t="str">
        <x:f>IF(S19=IF(R19&gt;=9,"Fully calculable",IF(R19&gt;=7,"Substantially calculable",IF(R19&gt;=4,"Partially calculable",IF(R19&gt;=1,"Limited disclosure","Not publicly calculable")))),"PASS","FAIL")</x:f>
        <x:v>PASS</x:v>
      </x:c>
      <x:c r="BF19" s="22" t="str">
        <x:f>IF(H19=0,"PASS",IF(AND(AQ19&lt;&gt;"",ISERROR(SEARCH("Criterion not passed",AQ19)),ISERROR(SEARCH("not fully recorded",AQ19))),"PASS","FAIL"))</x:f>
        <x:v>PASS</x:v>
      </x:c>
      <x:c r="BG19" s="22" t="str">
        <x:f>IF(I19=0,"PASS",IF(AND(AR19&lt;&gt;"",ISERROR(SEARCH("Criterion not passed",AR19)),ISERROR(SEARCH("not fully recorded",AR19))),"PASS","FAIL"))</x:f>
        <x:v>PASS</x:v>
      </x:c>
      <x:c r="BH19" s="22" t="str">
        <x:f>IF(J19=0,"PASS",IF(AND(AS19&lt;&gt;"",ISERROR(SEARCH("Criterion not passed",AS19)),ISERROR(SEARCH("not fully recorded",AS19))),"PASS","FAIL"))</x:f>
        <x:v>PASS</x:v>
      </x:c>
      <x:c r="BI19" s="22" t="str">
        <x:f>IF(K19=0,"PASS",IF(AND(AT19&lt;&gt;"",ISERROR(SEARCH("Criterion not passed",AT19)),ISERROR(SEARCH("not fully recorded",AT19))),"PASS","FAIL"))</x:f>
        <x:v>PASS</x:v>
      </x:c>
      <x:c r="BJ19" s="22" t="str">
        <x:f>IF(L19=0,"PASS",IF(AND(AU19&lt;&gt;"",ISERROR(SEARCH("Criterion not passed",AU19)),ISERROR(SEARCH("not fully recorded",AU19)),ISERROR(SEARCH("not publicly disclosed",AU19)),ISERROR(SEARCH("not disclosed",AU19)),ISERROR(SEARCH("not recorded",AU19)),ISERROR(SEARCH("not publicly defined",AU19)),ISERROR(SEARCH("not defined",AU19))),"PASS","FAIL"))</x:f>
        <x:v>PASS</x:v>
      </x:c>
      <x:c r="BK19" s="22" t="str">
        <x:f>IF(M19=0,"PASS",IF(AND(AV19&lt;&gt;"",ISERROR(SEARCH("Criterion not passed",AV19)),ISERROR(SEARCH("not fully recorded",AV19)),ISERROR(SEARCH("not publicly disclosed",AV19)),ISERROR(SEARCH("not disclosed",AV19)),ISERROR(SEARCH("not recorded",AV19)),ISERROR(SEARCH("not publicly defined",AV19)),ISERROR(SEARCH("not defined",AV19))),"PASS","FAIL"))</x:f>
        <x:v>PASS</x:v>
      </x:c>
      <x:c r="BL19" s="22" t="str">
        <x:f>IF(N19=0,"PASS",IF(AND(AW19&lt;&gt;"",ISERROR(SEARCH("Criterion not passed",AW19)),ISERROR(SEARCH("not fully recorded",AW19)),ISERROR(SEARCH("not publicly disclosed",AW19)),ISERROR(SEARCH("not disclosed",AW19)),ISERROR(SEARCH("not recorded",AW19)),ISERROR(SEARCH("not quantified",AW19)),ISERROR(SEARCH("one-time rather than recurring",AW19))),"PASS","FAIL"))</x:f>
        <x:v>PASS</x:v>
      </x:c>
      <x:c r="BM19" s="22" t="str">
        <x:f>IF(O19=0,"PASS",IF(AND(AX19&lt;&gt;"",ISERROR(SEARCH("Criterion not passed",AX19)),ISERROR(SEARCH("not fully recorded",AX19)),ISERROR(SEARCH("not publicly disclosed",AX19)),ISERROR(SEARCH("not disclosed",AX19)),ISERROR(SEARCH("not recorded",AX19)),ISERROR(SEARCH("not quantified",AX19)),ISERROR(SEARCH("no public",AX19))),"PASS","FAIL"))</x:f>
        <x:v>PASS</x:v>
      </x:c>
      <x:c r="BN19" s="22" t="str">
        <x:f>IF(P19=0,"PASS",IF(AND(AY19&lt;&gt;"",ISERROR(SEARCH("Criterion not passed",AY19)),ISERROR(SEARCH("not fully recorded",AY19)),ISERROR(SEARCH("not publicly calculable",AY19)),ISERROR(SEARCH("not calculable",AY19)),ISERROR(SEARCH("not recorded",AY19))),"PASS","FAIL"))</x:f>
        <x:v>PASS</x:v>
      </x:c>
      <x:c r="BO19" s="22" t="str">
        <x:f>IF(Q19=0,"PASS",IF(AND(AZ19&lt;&gt;"",ISERROR(SEARCH("Criterion not passed",AZ19)),ISERROR(SEARCH("not fully recorded",AZ19)),ISERROR(SEARCH("not publicly calculable",AZ19)),ISERROR(SEARCH("not calculable",AZ19)),ISERROR(SEARCH("not recorded",AZ19))),"PASS","FAIL"))</x:f>
        <x:v>PASS</x:v>
      </x:c>
      <x:c r="BP19" s="22" t="str">
        <x:f>IF(COUNTIF(BF19:BO19,"FAIL")=0,"PASS","FAIL")</x:f>
        <x:v>PASS</x:v>
      </x:c>
      <x:c r="BQ19" s="22" t="str"/>
      <x:c r="BR19" s="22" t="str"/>
      <x:c r="BS19" s="22" t="str"/>
      <x:c r="BT19" s="22" t="str"/>
      <x:c r="BU19" s="22" t="str"/>
      <x:c r="BV19" s="22" t="str"/>
    </x:row>
    <x:row r="20" ht="36" customHeight="1">
      <x:c r="A20" s="22" t="str">
        <x:v>V018</x:v>
      </x:c>
      <x:c r="B20" s="22" t="str">
        <x:v>Ortto</x:v>
      </x:c>
      <x:c r="C20" s="22" t="str">
        <x:v>Marketing automation</x:v>
      </x:c>
      <x:c r="D20" s="22" t="str">
        <x:v>AI Subject Line Generator</x:v>
      </x:c>
      <x:c r="E20" s="22" t="str">
        <x:v>$169/month Starter</x:v>
      </x:c>
      <x:c r="F20" s="22" t="str">
        <x:v>$169/month</x:v>
      </x:c>
      <x:c r="G20" s="22" t="str">
        <x:v>Included in Starter; no AI-specific usage meter disclosed</x:v>
      </x:c>
      <x:c r="H20" s="22" t="n">
        <x:v>1</x:v>
      </x:c>
      <x:c r="I20" s="22" t="n">
        <x:v>1</x:v>
      </x:c>
      <x:c r="J20" s="22" t="n">
        <x:v>1</x:v>
      </x:c>
      <x:c r="K20" s="22" t="n">
        <x:v>1</x:v>
      </x:c>
      <x:c r="L20" s="22" t="n">
        <x:v>0</x:v>
      </x:c>
      <x:c r="M20" s="22" t="n">
        <x:v>0</x:v>
      </x:c>
      <x:c r="N20" s="22" t="n">
        <x:v>0</x:v>
      </x:c>
      <x:c r="O20" s="22" t="n">
        <x:v>0</x:v>
      </x:c>
      <x:c r="P20" s="22" t="n">
        <x:v>1</x:v>
      </x:c>
      <x:c r="Q20" s="22" t="n">
        <x:v>0</x:v>
      </x:c>
      <x:c r="R20" s="22" t="n">
        <x:f>SUM(H20:Q20)</x:f>
        <x:v>5</x:v>
      </x:c>
      <x:c r="S20" s="22" t="str">
        <x:f>IF(R20=0,"Not publicly calculable",IF(R20&lt;=3,"Limited disclosure",IF(R20&lt;=6,"Partially calculable",IF(R20&lt;=8,"Substantially calculable","Fully calculable"))))</x:f>
        <x:v>Partially calculable</x:v>
      </x:c>
      <x:c r="T20" s="22" t="str">
        <x:v>AI-assisted adjudicated r4</x:v>
      </x:c>
      <x:c r="U20" s="22" t="str">
        <x:v>Research complete - publication drafting pending</x:v>
      </x:c>
      <x:c r="V20" s="22" t="str">
        <x:v>https://ortto.com/pricing/</x:v>
      </x:c>
      <x:c r="W20" s="22" t="str">
        <x:v>https://ortto.com/pricing/</x:v>
      </x:c>
      <x:c r="X20" s="22" t="str">
        <x:v>Ortto official pricing/product page (descriptive record; live HTML title not independently captured in r2)</x:v>
      </x:c>
      <x:c r="Y20" s="22" t="str">
        <x:v>https://ortto.com/pricing/</x:v>
      </x:c>
      <x:c r="Z20" s="22" t="str"/>
      <x:c r="AA20" s="22" t="str">
        <x:v>Official pricing publishes the Starter price and lists AI suggestions, AI subject-line generation and AI predictions in the plan comparison.</x:v>
      </x:c>
      <x:c r="AB20" s="22" t="str">
        <x:v>Official pricing publishes the Starter price and lists AI suggestions, AI subject-line generation and AI predictions in the plan comparison.</x:v>
      </x:c>
      <x:c r="AC20" s="22" t="str">
        <x:v>No explicit allowance, overage or unlimited-use statement was located.</x:v>
      </x:c>
      <x:c r="AD20" s="22" t="str">
        <x:v>2026-07-12</x:v>
      </x:c>
      <x:c r="AE20" s="22" t="str">
        <x:v>Unauthenticated public web; locale not controllable; researcher context Asia/Kolkata</x:v>
      </x:c>
      <x:c r="AF20" s="22" t="str">
        <x:v>USD (unless vendor locale differs)</x:v>
      </x:c>
      <x:c r="AG20" s="22" t="str">
        <x:v>Monthly</x:v>
      </x:c>
      <x:c r="AH20" s="22" t="str">
        <x:v>Starter</x:v>
      </x:c>
      <x:c r="AI20" s="22" t="str">
        <x:v>Not publicly stated</x:v>
      </x:c>
      <x:c r="AJ20" s="22" t="str">
        <x:v>One month</x:v>
      </x:c>
      <x:c r="AK20" s="22" t="str">
        <x:v>Included in Starter; no AI-specific usage meter disclosed</x:v>
      </x:c>
      <x:c r="AL20" s="22" t="str">
        <x:v>Not publicly disclosed</x:v>
      </x:c>
      <x:c r="AM20" s="22" t="str">
        <x:v>Not publicly disclosed</x:v>
      </x:c>
      <x:c r="AN20" s="22" t="str">
        <x:v>Not publicly disclosed</x:v>
      </x:c>
      <x:c r="AO20" s="22" t="str">
        <x:v>Not publicly disclosed</x:v>
      </x:c>
      <x:c r="AP20" s="22" t="str">
        <x:v>Criterion not passed</x:v>
      </x:c>
      <x:c r="AQ20" s="22" t="str">
        <x:v>Public base price: $169/month Starter. Source: https://ortto.com/pricing/</x:v>
      </x:c>
      <x:c r="AR20" s="22" t="str">
        <x:v>Minimum AI-eligible plan/access: Starter. AI packaging: Included in Starter; no AI-specific usage meter disclosed.</x:v>
      </x:c>
      <x:c r="AS20" s="22" t="str">
        <x:v>Minimum commitment: One month; billing cadence: Monthly; minimum AI access cost: $169/month.</x:v>
      </x:c>
      <x:c r="AT20" s="22" t="str">
        <x:v>AI packaging: Included in Starter; no AI-specific usage meter disclosed. Capability: AI Subject Line Generator.</x:v>
      </x:c>
      <x:c r="AU20" s="22" t="str">
        <x:v>Criterion not passed.</x:v>
      </x:c>
      <x:c r="AV20" s="22" t="str">
        <x:v>Criterion not passed.</x:v>
      </x:c>
      <x:c r="AW20" s="22" t="str">
        <x:v>Criterion not passed.</x:v>
      </x:c>
      <x:c r="AX20" s="22" t="str">
        <x:v>Criterion not passed.</x:v>
      </x:c>
      <x:c r="AY20" s="22" t="str">
        <x:v>Minimum AI access cost: $169/month.</x:v>
      </x:c>
      <x:c r="AZ20" s="22" t="str">
        <x:v>Criterion not passed.</x:v>
      </x:c>
      <x:c r="BA20" s="22" t="str">
        <x:v>Standard</x:v>
      </x:c>
      <x:c r="BB20" s="22" t="n">
        <x:v>5</x:v>
      </x:c>
      <x:c r="BC20" s="22" t="n">
        <x:f>R20-BB20</x:f>
        <x:v>0</x:v>
      </x:c>
      <x:c r="BD20" s="22" t="str">
        <x:f>IF(R20=SUM(H20:Q20),"PASS","FAIL")</x:f>
        <x:v>PASS</x:v>
      </x:c>
      <x:c r="BE20" s="22" t="str">
        <x:f>IF(S20=IF(R20&gt;=9,"Fully calculable",IF(R20&gt;=7,"Substantially calculable",IF(R20&gt;=4,"Partially calculable",IF(R20&gt;=1,"Limited disclosure","Not publicly calculable")))),"PASS","FAIL")</x:f>
        <x:v>PASS</x:v>
      </x:c>
      <x:c r="BF20" s="22" t="str">
        <x:f>IF(H20=0,"PASS",IF(AND(AQ20&lt;&gt;"",ISERROR(SEARCH("Criterion not passed",AQ20)),ISERROR(SEARCH("not fully recorded",AQ20))),"PASS","FAIL"))</x:f>
        <x:v>PASS</x:v>
      </x:c>
      <x:c r="BG20" s="22" t="str">
        <x:f>IF(I20=0,"PASS",IF(AND(AR20&lt;&gt;"",ISERROR(SEARCH("Criterion not passed",AR20)),ISERROR(SEARCH("not fully recorded",AR20))),"PASS","FAIL"))</x:f>
        <x:v>PASS</x:v>
      </x:c>
      <x:c r="BH20" s="22" t="str">
        <x:f>IF(J20=0,"PASS",IF(AND(AS20&lt;&gt;"",ISERROR(SEARCH("Criterion not passed",AS20)),ISERROR(SEARCH("not fully recorded",AS20))),"PASS","FAIL"))</x:f>
        <x:v>PASS</x:v>
      </x:c>
      <x:c r="BI20" s="22" t="str">
        <x:f>IF(K20=0,"PASS",IF(AND(AT20&lt;&gt;"",ISERROR(SEARCH("Criterion not passed",AT20)),ISERROR(SEARCH("not fully recorded",AT20))),"PASS","FAIL"))</x:f>
        <x:v>PASS</x:v>
      </x:c>
      <x:c r="BJ20" s="22" t="str">
        <x:f>IF(L20=0,"PASS",IF(AND(AU20&lt;&gt;"",ISERROR(SEARCH("Criterion not passed",AU20)),ISERROR(SEARCH("not fully recorded",AU20)),ISERROR(SEARCH("not publicly disclosed",AU20)),ISERROR(SEARCH("not disclosed",AU20)),ISERROR(SEARCH("not recorded",AU20)),ISERROR(SEARCH("not publicly defined",AU20)),ISERROR(SEARCH("not defined",AU20))),"PASS","FAIL"))</x:f>
        <x:v>PASS</x:v>
      </x:c>
      <x:c r="BK20" s="22" t="str">
        <x:f>IF(M20=0,"PASS",IF(AND(AV20&lt;&gt;"",ISERROR(SEARCH("Criterion not passed",AV20)),ISERROR(SEARCH("not fully recorded",AV20)),ISERROR(SEARCH("not publicly disclosed",AV20)),ISERROR(SEARCH("not disclosed",AV20)),ISERROR(SEARCH("not recorded",AV20)),ISERROR(SEARCH("not publicly defined",AV20)),ISERROR(SEARCH("not defined",AV20))),"PASS","FAIL"))</x:f>
        <x:v>PASS</x:v>
      </x:c>
      <x:c r="BL20" s="22" t="str">
        <x:f>IF(N20=0,"PASS",IF(AND(AW20&lt;&gt;"",ISERROR(SEARCH("Criterion not passed",AW20)),ISERROR(SEARCH("not fully recorded",AW20)),ISERROR(SEARCH("not publicly disclosed",AW20)),ISERROR(SEARCH("not disclosed",AW20)),ISERROR(SEARCH("not recorded",AW20)),ISERROR(SEARCH("not quantified",AW20)),ISERROR(SEARCH("one-time rather than recurring",AW20))),"PASS","FAIL"))</x:f>
        <x:v>PASS</x:v>
      </x:c>
      <x:c r="BM20" s="22" t="str">
        <x:f>IF(O20=0,"PASS",IF(AND(AX20&lt;&gt;"",ISERROR(SEARCH("Criterion not passed",AX20)),ISERROR(SEARCH("not fully recorded",AX20)),ISERROR(SEARCH("not publicly disclosed",AX20)),ISERROR(SEARCH("not disclosed",AX20)),ISERROR(SEARCH("not recorded",AX20)),ISERROR(SEARCH("not quantified",AX20)),ISERROR(SEARCH("no public",AX20))),"PASS","FAIL"))</x:f>
        <x:v>PASS</x:v>
      </x:c>
      <x:c r="BN20" s="22" t="str">
        <x:f>IF(P20=0,"PASS",IF(AND(AY20&lt;&gt;"",ISERROR(SEARCH("Criterion not passed",AY20)),ISERROR(SEARCH("not fully recorded",AY20)),ISERROR(SEARCH("not publicly calculable",AY20)),ISERROR(SEARCH("not calculable",AY20)),ISERROR(SEARCH("not recorded",AY20))),"PASS","FAIL"))</x:f>
        <x:v>PASS</x:v>
      </x:c>
      <x:c r="BO20" s="22" t="str">
        <x:f>IF(Q20=0,"PASS",IF(AND(AZ20&lt;&gt;"",ISERROR(SEARCH("Criterion not passed",AZ20)),ISERROR(SEARCH("not fully recorded",AZ20)),ISERROR(SEARCH("not publicly calculable",AZ20)),ISERROR(SEARCH("not calculable",AZ20)),ISERROR(SEARCH("not recorded",AZ20))),"PASS","FAIL"))</x:f>
        <x:v>PASS</x:v>
      </x:c>
      <x:c r="BP20" s="22" t="str">
        <x:f>IF(COUNTIF(BF20:BO20,"FAIL")=0,"PASS","FAIL")</x:f>
        <x:v>PASS</x:v>
      </x:c>
      <x:c r="BQ20" s="22" t="str"/>
      <x:c r="BR20" s="22" t="str"/>
      <x:c r="BS20" s="22" t="str"/>
      <x:c r="BT20" s="22" t="str"/>
      <x:c r="BU20" s="22" t="str"/>
      <x:c r="BV20" s="22" t="str"/>
    </x:row>
    <x:row r="21" ht="36" customHeight="1">
      <x:c r="A21" s="22" t="str">
        <x:v>V019</x:v>
      </x:c>
      <x:c r="B21" s="22" t="str">
        <x:v>Salesforce Marketing Cloud</x:v>
      </x:c>
      <x:c r="C21" s="22" t="str">
        <x:v>Marketing automation</x:v>
      </x:c>
      <x:c r="D21" s="22" t="str">
        <x:v>Agentforce Campaign Creation</x:v>
      </x:c>
      <x:c r="E21" s="22" t="str">
        <x:v>$1,500 per organisation/month, billed annually</x:v>
      </x:c>
      <x:c r="F21" s="22" t="str">
        <x:v>$18,000 for the 12-month Marketing Cloud Next Growth commitment</x:v>
      </x:c>
      <x:c r="G21" s="22" t="str">
        <x:v>Included in Marketing Cloud Next Growth; AI usage economics not isolated</x:v>
      </x:c>
      <x:c r="H21" s="22" t="n">
        <x:v>1</x:v>
      </x:c>
      <x:c r="I21" s="22" t="n">
        <x:v>1</x:v>
      </x:c>
      <x:c r="J21" s="22" t="n">
        <x:v>1</x:v>
      </x:c>
      <x:c r="K21" s="22" t="n">
        <x:v>1</x:v>
      </x:c>
      <x:c r="L21" s="22" t="n">
        <x:v>0</x:v>
      </x:c>
      <x:c r="M21" s="22" t="n">
        <x:v>0</x:v>
      </x:c>
      <x:c r="N21" s="22" t="n">
        <x:v>0</x:v>
      </x:c>
      <x:c r="O21" s="22" t="n">
        <x:v>0</x:v>
      </x:c>
      <x:c r="P21" s="22" t="n">
        <x:v>1</x:v>
      </x:c>
      <x:c r="Q21" s="22" t="n">
        <x:v>0</x:v>
      </x:c>
      <x:c r="R21" s="22" t="n">
        <x:f>SUM(H21:Q21)</x:f>
        <x:v>5</x:v>
      </x:c>
      <x:c r="S21" s="22" t="str">
        <x:f>IF(R21=0,"Not publicly calculable",IF(R21&lt;=3,"Limited disclosure",IF(R21&lt;=6,"Partially calculable",IF(R21&lt;=8,"Substantially calculable","Fully calculable"))))</x:f>
        <x:v>Partially calculable</x:v>
      </x:c>
      <x:c r="T21" s="22" t="str">
        <x:v>AI-assisted adjudicated r4</x:v>
      </x:c>
      <x:c r="U21" s="22" t="str">
        <x:v>Research complete - publication drafting pending</x:v>
      </x:c>
      <x:c r="V21" s="22" t="str">
        <x:v>https://www.salesforce.com/marketing/pricing/</x:v>
      </x:c>
      <x:c r="W21" s="22" t="str">
        <x:v>https://www.salesforce.com/marketing/pricing/</x:v>
      </x:c>
      <x:c r="X21" s="22" t="str">
        <x:v>Salesforce Marketing Cloud official pricing/product page (descriptive record; live HTML title not independently captured in r2)</x:v>
      </x:c>
      <x:c r="Y21" s="22" t="str">
        <x:v>https://www.salesforce.com/marketing/pricing/</x:v>
      </x:c>
      <x:c r="Z21" s="22" t="str"/>
      <x:c r="AA21" s="22" t="str">
        <x:v>Official pricing publicly lists the qualifying Marketing Cloud Next Growth price and includes Agentforce Campaign Creation.</x:v>
      </x:c>
      <x:c r="AB21" s="22" t="str">
        <x:v>Official pricing publicly lists the qualifying Marketing Cloud Next Growth price and includes Agentforce Campaign Creation.</x:v>
      </x:c>
      <x:c r="AC21" s="22" t="str">
        <x:v>No capability-specific allowance or incremental campaign-creation price was established.</x:v>
      </x:c>
      <x:c r="AD21" s="22" t="str">
        <x:v>2026-07-12</x:v>
      </x:c>
      <x:c r="AE21" s="22" t="str">
        <x:v>Unauthenticated public web; locale not controllable; researcher context Asia/Kolkata</x:v>
      </x:c>
      <x:c r="AF21" s="22" t="str">
        <x:v>USD (unless vendor locale differs)</x:v>
      </x:c>
      <x:c r="AG21" s="22" t="str">
        <x:v>Per organisation/month, billed annually</x:v>
      </x:c>
      <x:c r="AH21" s="22" t="str">
        <x:v>Marketing Cloud Next Growth</x:v>
      </x:c>
      <x:c r="AI21" s="22" t="str">
        <x:v>Not publicly stated</x:v>
      </x:c>
      <x:c r="AJ21" s="22" t="str">
        <x:v>12 months</x:v>
      </x:c>
      <x:c r="AK21" s="22" t="str">
        <x:v>Included in Marketing Cloud Next Growth; AI usage economics not isolated</x:v>
      </x:c>
      <x:c r="AL21" s="22" t="str">
        <x:v>Not publicly disclosed</x:v>
      </x:c>
      <x:c r="AM21" s="22" t="str">
        <x:v>Not publicly disclosed</x:v>
      </x:c>
      <x:c r="AN21" s="22" t="str">
        <x:v>Not publicly disclosed</x:v>
      </x:c>
      <x:c r="AO21" s="22" t="str">
        <x:v>Not publicly disclosed</x:v>
      </x:c>
      <x:c r="AP21" s="22" t="str">
        <x:v>Criterion not passed</x:v>
      </x:c>
      <x:c r="AQ21" s="22" t="str">
        <x:v>Public base price: $1,500 per organisation/month, billed annually. Source: https://www.salesforce.com/marketing/pricing/</x:v>
      </x:c>
      <x:c r="AR21" s="22" t="str">
        <x:v>Minimum AI-eligible plan/access: Marketing Cloud Next Growth. AI packaging: Included in Marketing Cloud Next Growth; AI usage economics not isolated.</x:v>
      </x:c>
      <x:c r="AS21" s="22" t="str">
        <x:v>Minimum commitment: 12 months; billing cadence: Per organisation/month, billed annually; minimum AI access cost: $18,000 for the 12-month Marketing Cloud Next Growth commitment.</x:v>
      </x:c>
      <x:c r="AT21" s="22" t="str">
        <x:v>AI packaging: Included in Marketing Cloud Next Growth; AI usage economics not isolated. Capability: Agentforce Campaign Creation.</x:v>
      </x:c>
      <x:c r="AU21" s="22" t="str">
        <x:v>Criterion not passed.</x:v>
      </x:c>
      <x:c r="AV21" s="22" t="str">
        <x:v>Criterion not passed.</x:v>
      </x:c>
      <x:c r="AW21" s="22" t="str">
        <x:v>Criterion not passed.</x:v>
      </x:c>
      <x:c r="AX21" s="22" t="str">
        <x:v>Criterion not passed.</x:v>
      </x:c>
      <x:c r="AY21" s="22" t="str">
        <x:v>Minimum AI access cost: $18,000 for the 12-month Marketing Cloud Next Growth commitment.</x:v>
      </x:c>
      <x:c r="AZ21" s="22" t="str">
        <x:v>Criterion not passed.</x:v>
      </x:c>
      <x:c r="BA21" s="22" t="str">
        <x:v>Standard</x:v>
      </x:c>
      <x:c r="BB21" s="22" t="n">
        <x:v>5</x:v>
      </x:c>
      <x:c r="BC21" s="22" t="n">
        <x:f>R21-BB21</x:f>
        <x:v>0</x:v>
      </x:c>
      <x:c r="BD21" s="22" t="str">
        <x:f>IF(R21=SUM(H21:Q21),"PASS","FAIL")</x:f>
        <x:v>PASS</x:v>
      </x:c>
      <x:c r="BE21" s="22" t="str">
        <x:f>IF(S21=IF(R21&gt;=9,"Fully calculable",IF(R21&gt;=7,"Substantially calculable",IF(R21&gt;=4,"Partially calculable",IF(R21&gt;=1,"Limited disclosure","Not publicly calculable")))),"PASS","FAIL")</x:f>
        <x:v>PASS</x:v>
      </x:c>
      <x:c r="BF21" s="22" t="str">
        <x:f>IF(H21=0,"PASS",IF(AND(AQ21&lt;&gt;"",ISERROR(SEARCH("Criterion not passed",AQ21)),ISERROR(SEARCH("not fully recorded",AQ21))),"PASS","FAIL"))</x:f>
        <x:v>PASS</x:v>
      </x:c>
      <x:c r="BG21" s="22" t="str">
        <x:f>IF(I21=0,"PASS",IF(AND(AR21&lt;&gt;"",ISERROR(SEARCH("Criterion not passed",AR21)),ISERROR(SEARCH("not fully recorded",AR21))),"PASS","FAIL"))</x:f>
        <x:v>PASS</x:v>
      </x:c>
      <x:c r="BH21" s="22" t="str">
        <x:f>IF(J21=0,"PASS",IF(AND(AS21&lt;&gt;"",ISERROR(SEARCH("Criterion not passed",AS21)),ISERROR(SEARCH("not fully recorded",AS21))),"PASS","FAIL"))</x:f>
        <x:v>PASS</x:v>
      </x:c>
      <x:c r="BI21" s="22" t="str">
        <x:f>IF(K21=0,"PASS",IF(AND(AT21&lt;&gt;"",ISERROR(SEARCH("Criterion not passed",AT21)),ISERROR(SEARCH("not fully recorded",AT21))),"PASS","FAIL"))</x:f>
        <x:v>PASS</x:v>
      </x:c>
      <x:c r="BJ21" s="22" t="str">
        <x:f>IF(L21=0,"PASS",IF(AND(AU21&lt;&gt;"",ISERROR(SEARCH("Criterion not passed",AU21)),ISERROR(SEARCH("not fully recorded",AU21)),ISERROR(SEARCH("not publicly disclosed",AU21)),ISERROR(SEARCH("not disclosed",AU21)),ISERROR(SEARCH("not recorded",AU21)),ISERROR(SEARCH("not publicly defined",AU21)),ISERROR(SEARCH("not defined",AU21))),"PASS","FAIL"))</x:f>
        <x:v>PASS</x:v>
      </x:c>
      <x:c r="BK21" s="22" t="str">
        <x:f>IF(M21=0,"PASS",IF(AND(AV21&lt;&gt;"",ISERROR(SEARCH("Criterion not passed",AV21)),ISERROR(SEARCH("not fully recorded",AV21)),ISERROR(SEARCH("not publicly disclosed",AV21)),ISERROR(SEARCH("not disclosed",AV21)),ISERROR(SEARCH("not recorded",AV21)),ISERROR(SEARCH("not publicly defined",AV21)),ISERROR(SEARCH("not defined",AV21))),"PASS","FAIL"))</x:f>
        <x:v>PASS</x:v>
      </x:c>
      <x:c r="BL21" s="22" t="str">
        <x:f>IF(N21=0,"PASS",IF(AND(AW21&lt;&gt;"",ISERROR(SEARCH("Criterion not passed",AW21)),ISERROR(SEARCH("not fully recorded",AW21)),ISERROR(SEARCH("not publicly disclosed",AW21)),ISERROR(SEARCH("not disclosed",AW21)),ISERROR(SEARCH("not recorded",AW21)),ISERROR(SEARCH("not quantified",AW21)),ISERROR(SEARCH("one-time rather than recurring",AW21))),"PASS","FAIL"))</x:f>
        <x:v>PASS</x:v>
      </x:c>
      <x:c r="BM21" s="22" t="str">
        <x:f>IF(O21=0,"PASS",IF(AND(AX21&lt;&gt;"",ISERROR(SEARCH("Criterion not passed",AX21)),ISERROR(SEARCH("not fully recorded",AX21)),ISERROR(SEARCH("not publicly disclosed",AX21)),ISERROR(SEARCH("not disclosed",AX21)),ISERROR(SEARCH("not recorded",AX21)),ISERROR(SEARCH("not quantified",AX21)),ISERROR(SEARCH("no public",AX21))),"PASS","FAIL"))</x:f>
        <x:v>PASS</x:v>
      </x:c>
      <x:c r="BN21" s="22" t="str">
        <x:f>IF(P21=0,"PASS",IF(AND(AY21&lt;&gt;"",ISERROR(SEARCH("Criterion not passed",AY21)),ISERROR(SEARCH("not fully recorded",AY21)),ISERROR(SEARCH("not publicly calculable",AY21)),ISERROR(SEARCH("not calculable",AY21)),ISERROR(SEARCH("not recorded",AY21))),"PASS","FAIL"))</x:f>
        <x:v>PASS</x:v>
      </x:c>
      <x:c r="BO21" s="22" t="str">
        <x:f>IF(Q21=0,"PASS",IF(AND(AZ21&lt;&gt;"",ISERROR(SEARCH("Criterion not passed",AZ21)),ISERROR(SEARCH("not fully recorded",AZ21)),ISERROR(SEARCH("not publicly calculable",AZ21)),ISERROR(SEARCH("not calculable",AZ21)),ISERROR(SEARCH("not recorded",AZ21))),"PASS","FAIL"))</x:f>
        <x:v>PASS</x:v>
      </x:c>
      <x:c r="BP21" s="22" t="str">
        <x:f>IF(COUNTIF(BF21:BO21,"FAIL")=0,"PASS","FAIL")</x:f>
        <x:v>PASS</x:v>
      </x:c>
      <x:c r="BQ21" s="22" t="str"/>
      <x:c r="BR21" s="22" t="str"/>
      <x:c r="BS21" s="22" t="str"/>
      <x:c r="BT21" s="22" t="str"/>
      <x:c r="BU21" s="22" t="str"/>
      <x:c r="BV21" s="22" t="str"/>
    </x:row>
    <x:row r="22" ht="36" customHeight="1">
      <x:c r="A22" s="22" t="str">
        <x:v>V020</x:v>
      </x:c>
      <x:c r="B22" s="22" t="str">
        <x:v>SAP Emarsys</x:v>
      </x:c>
      <x:c r="C22" s="22" t="str">
        <x:v>Marketing automation</x:v>
      </x:c>
      <x:c r="D22" s="22" t="str">
        <x:v>Emarsys AI</x:v>
      </x:c>
      <x:c r="E22" s="22" t="str">
        <x:v>No numeric public price</x:v>
      </x:c>
      <x:c r="F22" s="22" t="str">
        <x:v>Not publicly calculable</x:v>
      </x:c>
      <x:c r="G22" s="22" t="str">
        <x:v>Contact-led enterprise pricing</x:v>
      </x:c>
      <x:c r="H22" s="22" t="n">
        <x:v>0</x:v>
      </x:c>
      <x:c r="I22" s="22" t="n">
        <x:v>0</x:v>
      </x:c>
      <x:c r="J22" s="22" t="n">
        <x:v>0</x:v>
      </x:c>
      <x:c r="K22" s="22" t="n">
        <x:v>0</x:v>
      </x:c>
      <x:c r="L22" s="22" t="n">
        <x:v>0</x:v>
      </x:c>
      <x:c r="M22" s="22" t="n">
        <x:v>0</x:v>
      </x:c>
      <x:c r="N22" s="22" t="n">
        <x:v>0</x:v>
      </x:c>
      <x:c r="O22" s="22" t="n">
        <x:v>0</x:v>
      </x:c>
      <x:c r="P22" s="22" t="n">
        <x:v>0</x:v>
      </x:c>
      <x:c r="Q22" s="22" t="n">
        <x:v>0</x:v>
      </x:c>
      <x:c r="R22" s="22" t="n">
        <x:f>SUM(H22:Q22)</x:f>
        <x:v>0</x:v>
      </x:c>
      <x:c r="S22" s="22" t="str">
        <x:f>IF(R22=0,"Not publicly calculable",IF(R22&lt;=3,"Limited disclosure",IF(R22&lt;=6,"Partially calculable",IF(R22&lt;=8,"Substantially calculable","Fully calculable"))))</x:f>
        <x:v>Not publicly calculable</x:v>
      </x:c>
      <x:c r="T22" s="22" t="str">
        <x:v>AI-assisted adjudicated r4</x:v>
      </x:c>
      <x:c r="U22" s="22" t="str">
        <x:v>Research complete - publication drafting pending</x:v>
      </x:c>
      <x:c r="V22" s="22" t="str">
        <x:v>https://emarsys.com/pricing/</x:v>
      </x:c>
      <x:c r="W22" s="22" t="str">
        <x:v>https://emarsys.com/learn/artificial-intelligence/</x:v>
      </x:c>
      <x:c r="X22" s="22" t="str">
        <x:v>SAP Emarsys official pricing/product page (descriptive record; live HTML title not independently captured in r2)</x:v>
      </x:c>
      <x:c r="Y22" s="22" t="str">
        <x:v>https://emarsys.com/pricing/</x:v>
      </x:c>
      <x:c r="Z22" s="22" t="str">
        <x:v>https://emarsys.com/learn/artificial-intelligence/</x:v>
      </x:c>
      <x:c r="AA22" s="22" t="str">
        <x:v>Official Emarsys material describes AI-infused engagement capabilities but does not publish a numeric platform price or capability-specific AI economics.</x:v>
      </x:c>
      <x:c r="AB22" s="22" t="str">
        <x:v>Official Emarsys material describes AI-infused engagement capabilities but does not publish a numeric platform price or capability-specific AI economics.</x:v>
      </x:c>
      <x:c r="AC22" s="22" t="str">
        <x:v>No reproducible public plan-to-AI mapping was captured.</x:v>
      </x:c>
      <x:c r="AD22" s="22" t="str">
        <x:v>2026-07-12</x:v>
      </x:c>
      <x:c r="AE22" s="22" t="str">
        <x:v>Unauthenticated public web; locale not controllable; researcher context Asia/Kolkata</x:v>
      </x:c>
      <x:c r="AF22" s="22" t="str">
        <x:v>Not applicable / not displayed</x:v>
      </x:c>
      <x:c r="AG22" s="22" t="str">
        <x:v>Not publicly stated</x:v>
      </x:c>
      <x:c r="AH22" s="22" t="str">
        <x:v>Not publicly established</x:v>
      </x:c>
      <x:c r="AI22" s="22" t="str">
        <x:v>Not publicly stated</x:v>
      </x:c>
      <x:c r="AJ22" s="22" t="str">
        <x:v>Not publicly stated</x:v>
      </x:c>
      <x:c r="AK22" s="22" t="str">
        <x:v>Not publicly established</x:v>
      </x:c>
      <x:c r="AL22" s="22" t="str">
        <x:v>Not publicly disclosed</x:v>
      </x:c>
      <x:c r="AM22" s="22" t="str">
        <x:v>Not publicly disclosed</x:v>
      </x:c>
      <x:c r="AN22" s="22" t="str">
        <x:v>Not publicly disclosed</x:v>
      </x:c>
      <x:c r="AO22" s="22" t="str">
        <x:v>Not publicly disclosed</x:v>
      </x:c>
      <x:c r="AP22" s="22" t="str">
        <x:v>Criterion not passed</x:v>
      </x:c>
      <x:c r="AQ22" s="22" t="str">
        <x:v>Criterion not passed.</x:v>
      </x:c>
      <x:c r="AR22" s="22" t="str">
        <x:v>Criterion not passed.</x:v>
      </x:c>
      <x:c r="AS22" s="22" t="str">
        <x:v>Criterion not passed.</x:v>
      </x:c>
      <x:c r="AT22" s="22" t="str">
        <x:v>Criterion not passed.</x:v>
      </x:c>
      <x:c r="AU22" s="22" t="str">
        <x:v>Criterion not passed.</x:v>
      </x:c>
      <x:c r="AV22" s="22" t="str">
        <x:v>Criterion not passed.</x:v>
      </x:c>
      <x:c r="AW22" s="22" t="str">
        <x:v>Criterion not passed.</x:v>
      </x:c>
      <x:c r="AX22" s="22" t="str">
        <x:v>Criterion not passed.</x:v>
      </x:c>
      <x:c r="AY22" s="22" t="str">
        <x:v>Criterion not passed.</x:v>
      </x:c>
      <x:c r="AZ22" s="22" t="str">
        <x:v>Criterion not passed.</x:v>
      </x:c>
      <x:c r="BA22" s="22" t="str">
        <x:v>Priority: score 0-3</x:v>
      </x:c>
      <x:c r="BB22" s="22" t="n">
        <x:v>0</x:v>
      </x:c>
      <x:c r="BC22" s="22" t="n">
        <x:f>R22-BB22</x:f>
        <x:v>0</x:v>
      </x:c>
      <x:c r="BD22" s="22" t="str">
        <x:f>IF(R22=SUM(H22:Q22),"PASS","FAIL")</x:f>
        <x:v>PASS</x:v>
      </x:c>
      <x:c r="BE22" s="22" t="str">
        <x:f>IF(S22=IF(R22&gt;=9,"Fully calculable",IF(R22&gt;=7,"Substantially calculable",IF(R22&gt;=4,"Partially calculable",IF(R22&gt;=1,"Limited disclosure","Not publicly calculable")))),"PASS","FAIL")</x:f>
        <x:v>PASS</x:v>
      </x:c>
      <x:c r="BF22" s="22" t="str">
        <x:f>IF(H22=0,"PASS",IF(AND(AQ22&lt;&gt;"",ISERROR(SEARCH("Criterion not passed",AQ22)),ISERROR(SEARCH("not fully recorded",AQ22))),"PASS","FAIL"))</x:f>
        <x:v>PASS</x:v>
      </x:c>
      <x:c r="BG22" s="22" t="str">
        <x:f>IF(I22=0,"PASS",IF(AND(AR22&lt;&gt;"",ISERROR(SEARCH("Criterion not passed",AR22)),ISERROR(SEARCH("not fully recorded",AR22))),"PASS","FAIL"))</x:f>
        <x:v>PASS</x:v>
      </x:c>
      <x:c r="BH22" s="22" t="str">
        <x:f>IF(J22=0,"PASS",IF(AND(AS22&lt;&gt;"",ISERROR(SEARCH("Criterion not passed",AS22)),ISERROR(SEARCH("not fully recorded",AS22))),"PASS","FAIL"))</x:f>
        <x:v>PASS</x:v>
      </x:c>
      <x:c r="BI22" s="22" t="str">
        <x:f>IF(K22=0,"PASS",IF(AND(AT22&lt;&gt;"",ISERROR(SEARCH("Criterion not passed",AT22)),ISERROR(SEARCH("not fully recorded",AT22))),"PASS","FAIL"))</x:f>
        <x:v>PASS</x:v>
      </x:c>
      <x:c r="BJ22" s="22" t="str">
        <x:f>IF(L22=0,"PASS",IF(AND(AU22&lt;&gt;"",ISERROR(SEARCH("Criterion not passed",AU22)),ISERROR(SEARCH("not fully recorded",AU22)),ISERROR(SEARCH("not publicly disclosed",AU22)),ISERROR(SEARCH("not disclosed",AU22)),ISERROR(SEARCH("not recorded",AU22)),ISERROR(SEARCH("not publicly defined",AU22)),ISERROR(SEARCH("not defined",AU22))),"PASS","FAIL"))</x:f>
        <x:v>PASS</x:v>
      </x:c>
      <x:c r="BK22" s="22" t="str">
        <x:f>IF(M22=0,"PASS",IF(AND(AV22&lt;&gt;"",ISERROR(SEARCH("Criterion not passed",AV22)),ISERROR(SEARCH("not fully recorded",AV22)),ISERROR(SEARCH("not publicly disclosed",AV22)),ISERROR(SEARCH("not disclosed",AV22)),ISERROR(SEARCH("not recorded",AV22)),ISERROR(SEARCH("not publicly defined",AV22)),ISERROR(SEARCH("not defined",AV22))),"PASS","FAIL"))</x:f>
        <x:v>PASS</x:v>
      </x:c>
      <x:c r="BL22" s="22" t="str">
        <x:f>IF(N22=0,"PASS",IF(AND(AW22&lt;&gt;"",ISERROR(SEARCH("Criterion not passed",AW22)),ISERROR(SEARCH("not fully recorded",AW22)),ISERROR(SEARCH("not publicly disclosed",AW22)),ISERROR(SEARCH("not disclosed",AW22)),ISERROR(SEARCH("not recorded",AW22)),ISERROR(SEARCH("not quantified",AW22)),ISERROR(SEARCH("one-time rather than recurring",AW22))),"PASS","FAIL"))</x:f>
        <x:v>PASS</x:v>
      </x:c>
      <x:c r="BM22" s="22" t="str">
        <x:f>IF(O22=0,"PASS",IF(AND(AX22&lt;&gt;"",ISERROR(SEARCH("Criterion not passed",AX22)),ISERROR(SEARCH("not fully recorded",AX22)),ISERROR(SEARCH("not publicly disclosed",AX22)),ISERROR(SEARCH("not disclosed",AX22)),ISERROR(SEARCH("not recorded",AX22)),ISERROR(SEARCH("not quantified",AX22)),ISERROR(SEARCH("no public",AX22))),"PASS","FAIL"))</x:f>
        <x:v>PASS</x:v>
      </x:c>
      <x:c r="BN22" s="22" t="str">
        <x:f>IF(P22=0,"PASS",IF(AND(AY22&lt;&gt;"",ISERROR(SEARCH("Criterion not passed",AY22)),ISERROR(SEARCH("not fully recorded",AY22)),ISERROR(SEARCH("not publicly calculable",AY22)),ISERROR(SEARCH("not calculable",AY22)),ISERROR(SEARCH("not recorded",AY22))),"PASS","FAIL"))</x:f>
        <x:v>PASS</x:v>
      </x:c>
      <x:c r="BO22" s="22" t="str">
        <x:f>IF(Q22=0,"PASS",IF(AND(AZ22&lt;&gt;"",ISERROR(SEARCH("Criterion not passed",AZ22)),ISERROR(SEARCH("not fully recorded",AZ22)),ISERROR(SEARCH("not publicly calculable",AZ22)),ISERROR(SEARCH("not calculable",AZ22)),ISERROR(SEARCH("not recorded",AZ22))),"PASS","FAIL"))</x:f>
        <x:v>PASS</x:v>
      </x:c>
      <x:c r="BP22" s="22" t="str">
        <x:f>IF(COUNTIF(BF22:BO22,"FAIL")=0,"PASS","FAIL")</x:f>
        <x:v>PASS</x:v>
      </x:c>
      <x:c r="BQ22" s="22" t="str"/>
      <x:c r="BR22" s="22" t="str"/>
      <x:c r="BS22" s="22" t="str"/>
      <x:c r="BT22" s="22" t="str"/>
      <x:c r="BU22" s="22" t="str"/>
      <x:c r="BV22" s="22" t="str"/>
    </x:row>
    <x:row r="23" ht="36" customHeight="1">
      <x:c r="A23" s="22" t="str">
        <x:v>V021</x:v>
      </x:c>
      <x:c r="B23" s="22" t="str">
        <x:v>6sense</x:v>
      </x:c>
      <x:c r="C23" s="22" t="str">
        <x:v>ABM and GTM intelligence</x:v>
      </x:c>
      <x:c r="D23" s="22" t="str">
        <x:v>6sense Revenue AI</x:v>
      </x:c>
      <x:c r="E23" s="22" t="str">
        <x:v>No numeric public platform price</x:v>
      </x:c>
      <x:c r="F23" s="22" t="str">
        <x:v>Not publicly calculable</x:v>
      </x:c>
      <x:c r="G23" s="22" t="str">
        <x:v>Custom quote</x:v>
      </x:c>
      <x:c r="H23" s="22" t="n">
        <x:v>0</x:v>
      </x:c>
      <x:c r="I23" s="22" t="n">
        <x:v>0</x:v>
      </x:c>
      <x:c r="J23" s="22" t="n">
        <x:v>0</x:v>
      </x:c>
      <x:c r="K23" s="22" t="n">
        <x:v>0</x:v>
      </x:c>
      <x:c r="L23" s="22" t="n">
        <x:v>0</x:v>
      </x:c>
      <x:c r="M23" s="22" t="n">
        <x:v>0</x:v>
      </x:c>
      <x:c r="N23" s="22" t="n">
        <x:v>0</x:v>
      </x:c>
      <x:c r="O23" s="22" t="n">
        <x:v>0</x:v>
      </x:c>
      <x:c r="P23" s="22" t="n">
        <x:v>0</x:v>
      </x:c>
      <x:c r="Q23" s="22" t="n">
        <x:v>0</x:v>
      </x:c>
      <x:c r="R23" s="22" t="n">
        <x:f>SUM(H23:Q23)</x:f>
        <x:v>0</x:v>
      </x:c>
      <x:c r="S23" s="22" t="str">
        <x:f>IF(R23=0,"Not publicly calculable",IF(R23&lt;=3,"Limited disclosure",IF(R23&lt;=6,"Partially calculable",IF(R23&lt;=8,"Substantially calculable","Fully calculable"))))</x:f>
        <x:v>Not publicly calculable</x:v>
      </x:c>
      <x:c r="T23" s="22" t="str">
        <x:v>AI-assisted adjudicated r4</x:v>
      </x:c>
      <x:c r="U23" s="22" t="str">
        <x:v>Research complete - publication drafting pending</x:v>
      </x:c>
      <x:c r="V23" s="22" t="str">
        <x:v>https://6sense.com/platform/pricing/</x:v>
      </x:c>
      <x:c r="W23" s="22" t="str">
        <x:v>https://6sense.com/platform/</x:v>
      </x:c>
      <x:c r="X23" s="22" t="str">
        <x:v>6sense official pricing/product page (descriptive record; live HTML title not independently captured in r2)</x:v>
      </x:c>
      <x:c r="Y23" s="22" t="str">
        <x:v>https://6sense.com/platform/pricing/</x:v>
      </x:c>
      <x:c r="Z23" s="22" t="str">
        <x:v>https://6sense.com/platform/</x:v>
      </x:c>
      <x:c r="AA23" s="22" t="str">
        <x:v>Official 6sense pages describe Revenue AI and route buyers to sales without a numeric minimum or AI-specific usage economics.</x:v>
      </x:c>
      <x:c r="AB23" s="22" t="str">
        <x:v>Official 6sense pages describe Revenue AI and route buyers to sales without a numeric minimum or AI-specific usage economics.</x:v>
      </x:c>
      <x:c r="AC23" s="22" t="str">
        <x:v>Sales-intelligence data credits were not treated as Revenue AI billing units because the public pages did not link them to the selected capability.</x:v>
      </x:c>
      <x:c r="AD23" s="22" t="str">
        <x:v>2026-07-12</x:v>
      </x:c>
      <x:c r="AE23" s="22" t="str">
        <x:v>Unauthenticated public web; locale not controllable; researcher context Asia/Kolkata</x:v>
      </x:c>
      <x:c r="AF23" s="22" t="str">
        <x:v>Not applicable / not displayed</x:v>
      </x:c>
      <x:c r="AG23" s="22" t="str">
        <x:v>Not publicly stated</x:v>
      </x:c>
      <x:c r="AH23" s="22" t="str">
        <x:v>Not publicly established</x:v>
      </x:c>
      <x:c r="AI23" s="22" t="str">
        <x:v>Not publicly stated</x:v>
      </x:c>
      <x:c r="AJ23" s="22" t="str">
        <x:v>Not publicly stated</x:v>
      </x:c>
      <x:c r="AK23" s="22" t="str">
        <x:v>Not publicly established</x:v>
      </x:c>
      <x:c r="AL23" s="22" t="str">
        <x:v>Not publicly disclosed</x:v>
      </x:c>
      <x:c r="AM23" s="22" t="str">
        <x:v>Not publicly disclosed</x:v>
      </x:c>
      <x:c r="AN23" s="22" t="str">
        <x:v>Not publicly disclosed</x:v>
      </x:c>
      <x:c r="AO23" s="22" t="str">
        <x:v>Not publicly disclosed</x:v>
      </x:c>
      <x:c r="AP23" s="22" t="str">
        <x:v>Criterion not passed</x:v>
      </x:c>
      <x:c r="AQ23" s="22" t="str">
        <x:v>Criterion not passed.</x:v>
      </x:c>
      <x:c r="AR23" s="22" t="str">
        <x:v>Criterion not passed.</x:v>
      </x:c>
      <x:c r="AS23" s="22" t="str">
        <x:v>Criterion not passed.</x:v>
      </x:c>
      <x:c r="AT23" s="22" t="str">
        <x:v>Criterion not passed.</x:v>
      </x:c>
      <x:c r="AU23" s="22" t="str">
        <x:v>Criterion not passed.</x:v>
      </x:c>
      <x:c r="AV23" s="22" t="str">
        <x:v>Criterion not passed.</x:v>
      </x:c>
      <x:c r="AW23" s="22" t="str">
        <x:v>Criterion not passed.</x:v>
      </x:c>
      <x:c r="AX23" s="22" t="str">
        <x:v>Criterion not passed.</x:v>
      </x:c>
      <x:c r="AY23" s="22" t="str">
        <x:v>Criterion not passed.</x:v>
      </x:c>
      <x:c r="AZ23" s="22" t="str">
        <x:v>Criterion not passed.</x:v>
      </x:c>
      <x:c r="BA23" s="22" t="str">
        <x:v>Priority: score 0-3</x:v>
      </x:c>
      <x:c r="BB23" s="22" t="n">
        <x:v>0</x:v>
      </x:c>
      <x:c r="BC23" s="22" t="n">
        <x:f>R23-BB23</x:f>
        <x:v>0</x:v>
      </x:c>
      <x:c r="BD23" s="22" t="str">
        <x:f>IF(R23=SUM(H23:Q23),"PASS","FAIL")</x:f>
        <x:v>PASS</x:v>
      </x:c>
      <x:c r="BE23" s="22" t="str">
        <x:f>IF(S23=IF(R23&gt;=9,"Fully calculable",IF(R23&gt;=7,"Substantially calculable",IF(R23&gt;=4,"Partially calculable",IF(R23&gt;=1,"Limited disclosure","Not publicly calculable")))),"PASS","FAIL")</x:f>
        <x:v>PASS</x:v>
      </x:c>
      <x:c r="BF23" s="22" t="str">
        <x:f>IF(H23=0,"PASS",IF(AND(AQ23&lt;&gt;"",ISERROR(SEARCH("Criterion not passed",AQ23)),ISERROR(SEARCH("not fully recorded",AQ23))),"PASS","FAIL"))</x:f>
        <x:v>PASS</x:v>
      </x:c>
      <x:c r="BG23" s="22" t="str">
        <x:f>IF(I23=0,"PASS",IF(AND(AR23&lt;&gt;"",ISERROR(SEARCH("Criterion not passed",AR23)),ISERROR(SEARCH("not fully recorded",AR23))),"PASS","FAIL"))</x:f>
        <x:v>PASS</x:v>
      </x:c>
      <x:c r="BH23" s="22" t="str">
        <x:f>IF(J23=0,"PASS",IF(AND(AS23&lt;&gt;"",ISERROR(SEARCH("Criterion not passed",AS23)),ISERROR(SEARCH("not fully recorded",AS23))),"PASS","FAIL"))</x:f>
        <x:v>PASS</x:v>
      </x:c>
      <x:c r="BI23" s="22" t="str">
        <x:f>IF(K23=0,"PASS",IF(AND(AT23&lt;&gt;"",ISERROR(SEARCH("Criterion not passed",AT23)),ISERROR(SEARCH("not fully recorded",AT23))),"PASS","FAIL"))</x:f>
        <x:v>PASS</x:v>
      </x:c>
      <x:c r="BJ23" s="22" t="str">
        <x:f>IF(L23=0,"PASS",IF(AND(AU23&lt;&gt;"",ISERROR(SEARCH("Criterion not passed",AU23)),ISERROR(SEARCH("not fully recorded",AU23)),ISERROR(SEARCH("not publicly disclosed",AU23)),ISERROR(SEARCH("not disclosed",AU23)),ISERROR(SEARCH("not recorded",AU23)),ISERROR(SEARCH("not publicly defined",AU23)),ISERROR(SEARCH("not defined",AU23))),"PASS","FAIL"))</x:f>
        <x:v>PASS</x:v>
      </x:c>
      <x:c r="BK23" s="22" t="str">
        <x:f>IF(M23=0,"PASS",IF(AND(AV23&lt;&gt;"",ISERROR(SEARCH("Criterion not passed",AV23)),ISERROR(SEARCH("not fully recorded",AV23)),ISERROR(SEARCH("not publicly disclosed",AV23)),ISERROR(SEARCH("not disclosed",AV23)),ISERROR(SEARCH("not recorded",AV23)),ISERROR(SEARCH("not publicly defined",AV23)),ISERROR(SEARCH("not defined",AV23))),"PASS","FAIL"))</x:f>
        <x:v>PASS</x:v>
      </x:c>
      <x:c r="BL23" s="22" t="str">
        <x:f>IF(N23=0,"PASS",IF(AND(AW23&lt;&gt;"",ISERROR(SEARCH("Criterion not passed",AW23)),ISERROR(SEARCH("not fully recorded",AW23)),ISERROR(SEARCH("not publicly disclosed",AW23)),ISERROR(SEARCH("not disclosed",AW23)),ISERROR(SEARCH("not recorded",AW23)),ISERROR(SEARCH("not quantified",AW23)),ISERROR(SEARCH("one-time rather than recurring",AW23))),"PASS","FAIL"))</x:f>
        <x:v>PASS</x:v>
      </x:c>
      <x:c r="BM23" s="22" t="str">
        <x:f>IF(O23=0,"PASS",IF(AND(AX23&lt;&gt;"",ISERROR(SEARCH("Criterion not passed",AX23)),ISERROR(SEARCH("not fully recorded",AX23)),ISERROR(SEARCH("not publicly disclosed",AX23)),ISERROR(SEARCH("not disclosed",AX23)),ISERROR(SEARCH("not recorded",AX23)),ISERROR(SEARCH("not quantified",AX23)),ISERROR(SEARCH("no public",AX23))),"PASS","FAIL"))</x:f>
        <x:v>PASS</x:v>
      </x:c>
      <x:c r="BN23" s="22" t="str">
        <x:f>IF(P23=0,"PASS",IF(AND(AY23&lt;&gt;"",ISERROR(SEARCH("Criterion not passed",AY23)),ISERROR(SEARCH("not fully recorded",AY23)),ISERROR(SEARCH("not publicly calculable",AY23)),ISERROR(SEARCH("not calculable",AY23)),ISERROR(SEARCH("not recorded",AY23))),"PASS","FAIL"))</x:f>
        <x:v>PASS</x:v>
      </x:c>
      <x:c r="BO23" s="22" t="str">
        <x:f>IF(Q23=0,"PASS",IF(AND(AZ23&lt;&gt;"",ISERROR(SEARCH("Criterion not passed",AZ23)),ISERROR(SEARCH("not fully recorded",AZ23)),ISERROR(SEARCH("not publicly calculable",AZ23)),ISERROR(SEARCH("not calculable",AZ23)),ISERROR(SEARCH("not recorded",AZ23))),"PASS","FAIL"))</x:f>
        <x:v>PASS</x:v>
      </x:c>
      <x:c r="BP23" s="22" t="str">
        <x:f>IF(COUNTIF(BF23:BO23,"FAIL")=0,"PASS","FAIL")</x:f>
        <x:v>PASS</x:v>
      </x:c>
      <x:c r="BQ23" s="22" t="str"/>
      <x:c r="BR23" s="22" t="str"/>
      <x:c r="BS23" s="22" t="str"/>
      <x:c r="BT23" s="22" t="str"/>
      <x:c r="BU23" s="22" t="str"/>
      <x:c r="BV23" s="22" t="str"/>
    </x:row>
    <x:row r="24" ht="36" customHeight="1">
      <x:c r="A24" s="22" t="str">
        <x:v>V022</x:v>
      </x:c>
      <x:c r="B24" s="22" t="str">
        <x:v>AdRoll ABM</x:v>
      </x:c>
      <x:c r="C24" s="22" t="str">
        <x:v>ABM and GTM intelligence</x:v>
      </x:c>
      <x:c r="D24" s="22" t="str">
        <x:v>AdRoll AI Assistant</x:v>
      </x:c>
      <x:c r="E24" s="22" t="str">
        <x:v>Account-based retargeting has no platform fee; media is pay-as-you-go</x:v>
      </x:c>
      <x:c r="F24" s="22" t="str">
        <x:v>$0 platform entry before media spend</x:v>
      </x:c>
      <x:c r="G24" s="22" t="str">
        <x:v>Media spend; AI Assistant included in the retargeting offer</x:v>
      </x:c>
      <x:c r="H24" s="22" t="n">
        <x:v>1</x:v>
      </x:c>
      <x:c r="I24" s="22" t="n">
        <x:v>1</x:v>
      </x:c>
      <x:c r="J24" s="22" t="n">
        <x:v>1</x:v>
      </x:c>
      <x:c r="K24" s="22" t="n">
        <x:v>1</x:v>
      </x:c>
      <x:c r="L24" s="22" t="n">
        <x:v>0</x:v>
      </x:c>
      <x:c r="M24" s="22" t="n">
        <x:v>0</x:v>
      </x:c>
      <x:c r="N24" s="22" t="n">
        <x:v>0</x:v>
      </x:c>
      <x:c r="O24" s="22" t="n">
        <x:v>0</x:v>
      </x:c>
      <x:c r="P24" s="22" t="n">
        <x:v>1</x:v>
      </x:c>
      <x:c r="Q24" s="22" t="n">
        <x:v>0</x:v>
      </x:c>
      <x:c r="R24" s="22" t="n">
        <x:f>SUM(H24:Q24)</x:f>
        <x:v>5</x:v>
      </x:c>
      <x:c r="S24" s="22" t="str">
        <x:f>IF(R24=0,"Not publicly calculable",IF(R24&lt;=3,"Limited disclosure",IF(R24&lt;=6,"Partially calculable",IF(R24&lt;=8,"Substantially calculable","Fully calculable"))))</x:f>
        <x:v>Partially calculable</x:v>
      </x:c>
      <x:c r="T24" s="22" t="str">
        <x:v>AI-assisted adjudicated r4</x:v>
      </x:c>
      <x:c r="U24" s="22" t="str">
        <x:v>Research complete - publication drafting pending</x:v>
      </x:c>
      <x:c r="V24" s="22" t="str">
        <x:v>https://www.adroll.com/pricing#abm</x:v>
      </x:c>
      <x:c r="W24" s="22" t="str">
        <x:v>https://www.adroll.com/artificial-intelligence</x:v>
      </x:c>
      <x:c r="X24" s="22" t="str">
        <x:v>AdRoll ABM official pricing/product page (descriptive record; live HTML title not independently captured in r2)</x:v>
      </x:c>
      <x:c r="Y24" s="22" t="str">
        <x:v>https://www.adroll.com/pricing#abm</x:v>
      </x:c>
      <x:c r="Z24" s="22" t="str">
        <x:v>https://www.adroll.com/artificial-intelligence</x:v>
      </x:c>
      <x:c r="AA24" s="22" t="str">
        <x:v>The official pricing page says account-based retargeting has no fee to start and buyers pay for media, with insights from the AI Assistant.</x:v>
      </x:c>
      <x:c r="AB24" s="22" t="str">
        <x:v>The official pricing page says account-based retargeting has no fee to start and buyers pay for media, with insights from the AI Assistant.</x:v>
      </x:c>
      <x:c r="AC24" s="22" t="str">
        <x:v>Dynamic CPM media spend is not an AI billing unit.</x:v>
      </x:c>
      <x:c r="AD24" s="22" t="str">
        <x:v>2026-07-12</x:v>
      </x:c>
      <x:c r="AE24" s="22" t="str">
        <x:v>Unauthenticated public web; locale not controllable; researcher context Asia/Kolkata</x:v>
      </x:c>
      <x:c r="AF24" s="22" t="str">
        <x:v>Not applicable / not displayed</x:v>
      </x:c>
      <x:c r="AG24" s="22" t="str">
        <x:v>Pay-as-you-go media spend; no platform subscription fee</x:v>
      </x:c>
      <x:c r="AH24" s="22" t="str">
        <x:v>Account-based retargeting offer (no platform fee; media pay-as-you-go)</x:v>
      </x:c>
      <x:c r="AI24" s="22" t="str">
        <x:v>Not publicly stated</x:v>
      </x:c>
      <x:c r="AJ24" s="22" t="str">
        <x:v>No fixed platform commitment</x:v>
      </x:c>
      <x:c r="AK24" s="22" t="str">
        <x:v>Media spend; AI Assistant included in the retargeting offer</x:v>
      </x:c>
      <x:c r="AL24" s="22" t="str">
        <x:v>Not publicly disclosed</x:v>
      </x:c>
      <x:c r="AM24" s="22" t="str">
        <x:v>Not publicly disclosed</x:v>
      </x:c>
      <x:c r="AN24" s="22" t="str">
        <x:v>Not publicly disclosed</x:v>
      </x:c>
      <x:c r="AO24" s="22" t="str">
        <x:v>Not publicly disclosed</x:v>
      </x:c>
      <x:c r="AP24" s="22" t="str">
        <x:v>Criterion not passed</x:v>
      </x:c>
      <x:c r="AQ24" s="22" t="str">
        <x:v>Public base price: Account-based retargeting has no platform fee; media is pay-as-you-go. Source: https://www.adroll.com/pricing#abm</x:v>
      </x:c>
      <x:c r="AR24" s="22" t="str">
        <x:v>Minimum AI-eligible plan/access: Account-based retargeting offer (no platform fee; media pay-as-you-go). AI packaging: Media spend; AI Assistant included in the retargeting offer.</x:v>
      </x:c>
      <x:c r="AS24" s="22" t="str">
        <x:v>Minimum commitment: No fixed platform commitment; billing cadence: Pay-as-you-go media spend; no platform subscription fee; minimum AI access cost: $0 platform entry before media spend.</x:v>
      </x:c>
      <x:c r="AT24" s="22" t="str">
        <x:v>AI packaging: Media spend; AI Assistant included in the retargeting offer. Capability: AdRoll AI Assistant.</x:v>
      </x:c>
      <x:c r="AU24" s="22" t="str">
        <x:v>Criterion not passed.</x:v>
      </x:c>
      <x:c r="AV24" s="22" t="str">
        <x:v>Criterion not passed.</x:v>
      </x:c>
      <x:c r="AW24" s="22" t="str">
        <x:v>Criterion not passed.</x:v>
      </x:c>
      <x:c r="AX24" s="22" t="str">
        <x:v>Criterion not passed.</x:v>
      </x:c>
      <x:c r="AY24" s="22" t="str">
        <x:v>Minimum AI access cost: $0 platform entry before media spend.</x:v>
      </x:c>
      <x:c r="AZ24" s="22" t="str">
        <x:v>Criterion not passed.</x:v>
      </x:c>
      <x:c r="BA24" s="22" t="str">
        <x:v>Standard</x:v>
      </x:c>
      <x:c r="BB24" s="22" t="n">
        <x:v>5</x:v>
      </x:c>
      <x:c r="BC24" s="22" t="n">
        <x:f>R24-BB24</x:f>
        <x:v>0</x:v>
      </x:c>
      <x:c r="BD24" s="22" t="str">
        <x:f>IF(R24=SUM(H24:Q24),"PASS","FAIL")</x:f>
        <x:v>PASS</x:v>
      </x:c>
      <x:c r="BE24" s="22" t="str">
        <x:f>IF(S24=IF(R24&gt;=9,"Fully calculable",IF(R24&gt;=7,"Substantially calculable",IF(R24&gt;=4,"Partially calculable",IF(R24&gt;=1,"Limited disclosure","Not publicly calculable")))),"PASS","FAIL")</x:f>
        <x:v>PASS</x:v>
      </x:c>
      <x:c r="BF24" s="22" t="str">
        <x:f>IF(H24=0,"PASS",IF(AND(AQ24&lt;&gt;"",ISERROR(SEARCH("Criterion not passed",AQ24)),ISERROR(SEARCH("not fully recorded",AQ24))),"PASS","FAIL"))</x:f>
        <x:v>PASS</x:v>
      </x:c>
      <x:c r="BG24" s="22" t="str">
        <x:f>IF(I24=0,"PASS",IF(AND(AR24&lt;&gt;"",ISERROR(SEARCH("Criterion not passed",AR24)),ISERROR(SEARCH("not fully recorded",AR24))),"PASS","FAIL"))</x:f>
        <x:v>PASS</x:v>
      </x:c>
      <x:c r="BH24" s="22" t="str">
        <x:f>IF(J24=0,"PASS",IF(AND(AS24&lt;&gt;"",ISERROR(SEARCH("Criterion not passed",AS24)),ISERROR(SEARCH("not fully recorded",AS24))),"PASS","FAIL"))</x:f>
        <x:v>PASS</x:v>
      </x:c>
      <x:c r="BI24" s="22" t="str">
        <x:f>IF(K24=0,"PASS",IF(AND(AT24&lt;&gt;"",ISERROR(SEARCH("Criterion not passed",AT24)),ISERROR(SEARCH("not fully recorded",AT24))),"PASS","FAIL"))</x:f>
        <x:v>PASS</x:v>
      </x:c>
      <x:c r="BJ24" s="22" t="str">
        <x:f>IF(L24=0,"PASS",IF(AND(AU24&lt;&gt;"",ISERROR(SEARCH("Criterion not passed",AU24)),ISERROR(SEARCH("not fully recorded",AU24)),ISERROR(SEARCH("not publicly disclosed",AU24)),ISERROR(SEARCH("not disclosed",AU24)),ISERROR(SEARCH("not recorded",AU24)),ISERROR(SEARCH("not publicly defined",AU24)),ISERROR(SEARCH("not defined",AU24))),"PASS","FAIL"))</x:f>
        <x:v>PASS</x:v>
      </x:c>
      <x:c r="BK24" s="22" t="str">
        <x:f>IF(M24=0,"PASS",IF(AND(AV24&lt;&gt;"",ISERROR(SEARCH("Criterion not passed",AV24)),ISERROR(SEARCH("not fully recorded",AV24)),ISERROR(SEARCH("not publicly disclosed",AV24)),ISERROR(SEARCH("not disclosed",AV24)),ISERROR(SEARCH("not recorded",AV24)),ISERROR(SEARCH("not publicly defined",AV24)),ISERROR(SEARCH("not defined",AV24))),"PASS","FAIL"))</x:f>
        <x:v>PASS</x:v>
      </x:c>
      <x:c r="BL24" s="22" t="str">
        <x:f>IF(N24=0,"PASS",IF(AND(AW24&lt;&gt;"",ISERROR(SEARCH("Criterion not passed",AW24)),ISERROR(SEARCH("not fully recorded",AW24)),ISERROR(SEARCH("not publicly disclosed",AW24)),ISERROR(SEARCH("not disclosed",AW24)),ISERROR(SEARCH("not recorded",AW24)),ISERROR(SEARCH("not quantified",AW24)),ISERROR(SEARCH("one-time rather than recurring",AW24))),"PASS","FAIL"))</x:f>
        <x:v>PASS</x:v>
      </x:c>
      <x:c r="BM24" s="22" t="str">
        <x:f>IF(O24=0,"PASS",IF(AND(AX24&lt;&gt;"",ISERROR(SEARCH("Criterion not passed",AX24)),ISERROR(SEARCH("not fully recorded",AX24)),ISERROR(SEARCH("not publicly disclosed",AX24)),ISERROR(SEARCH("not disclosed",AX24)),ISERROR(SEARCH("not recorded",AX24)),ISERROR(SEARCH("not quantified",AX24)),ISERROR(SEARCH("no public",AX24))),"PASS","FAIL"))</x:f>
        <x:v>PASS</x:v>
      </x:c>
      <x:c r="BN24" s="22" t="str">
        <x:f>IF(P24=0,"PASS",IF(AND(AY24&lt;&gt;"",ISERROR(SEARCH("Criterion not passed",AY24)),ISERROR(SEARCH("not fully recorded",AY24)),ISERROR(SEARCH("not publicly calculable",AY24)),ISERROR(SEARCH("not calculable",AY24)),ISERROR(SEARCH("not recorded",AY24))),"PASS","FAIL"))</x:f>
        <x:v>PASS</x:v>
      </x:c>
      <x:c r="BO24" s="22" t="str">
        <x:f>IF(Q24=0,"PASS",IF(AND(AZ24&lt;&gt;"",ISERROR(SEARCH("Criterion not passed",AZ24)),ISERROR(SEARCH("not fully recorded",AZ24)),ISERROR(SEARCH("not publicly calculable",AZ24)),ISERROR(SEARCH("not calculable",AZ24)),ISERROR(SEARCH("not recorded",AZ24))),"PASS","FAIL"))</x:f>
        <x:v>PASS</x:v>
      </x:c>
      <x:c r="BP24" s="22" t="str">
        <x:f>IF(COUNTIF(BF24:BO24,"FAIL")=0,"PASS","FAIL")</x:f>
        <x:v>PASS</x:v>
      </x:c>
      <x:c r="BQ24" s="22" t="str"/>
      <x:c r="BR24" s="22" t="str"/>
      <x:c r="BS24" s="22" t="str"/>
      <x:c r="BT24" s="22" t="str"/>
      <x:c r="BU24" s="22" t="str"/>
      <x:c r="BV24" s="22" t="str"/>
    </x:row>
    <x:row r="25" ht="36" customHeight="1">
      <x:c r="A25" s="22" t="str">
        <x:v>V023</x:v>
      </x:c>
      <x:c r="B25" s="22" t="str">
        <x:v>Albacross</x:v>
      </x:c>
      <x:c r="C25" s="22" t="str">
        <x:v>ABM and GTM intelligence</x:v>
      </x:c>
      <x:c r="D25" s="22" t="str">
        <x:v>AI email and LinkedIn sequences</x:v>
      </x:c>
      <x:c r="E25" s="22" t="str">
        <x:v>Starter €59/month billed annually; €84 monthly</x:v>
      </x:c>
      <x:c r="F25" s="22" t="str">
        <x:v>€84 for one month on Starter; €708 for 12 months at the displayed annual rate</x:v>
      </x:c>
      <x:c r="G25" s="22" t="str">
        <x:v>Included capability; no AI-specific meter</x:v>
      </x:c>
      <x:c r="H25" s="22" t="n">
        <x:v>1</x:v>
      </x:c>
      <x:c r="I25" s="22" t="n">
        <x:v>1</x:v>
      </x:c>
      <x:c r="J25" s="22" t="n">
        <x:v>1</x:v>
      </x:c>
      <x:c r="K25" s="22" t="n">
        <x:v>1</x:v>
      </x:c>
      <x:c r="L25" s="22" t="n">
        <x:v>0</x:v>
      </x:c>
      <x:c r="M25" s="22" t="n">
        <x:v>0</x:v>
      </x:c>
      <x:c r="N25" s="22" t="n">
        <x:v>0</x:v>
      </x:c>
      <x:c r="O25" s="22" t="n">
        <x:v>0</x:v>
      </x:c>
      <x:c r="P25" s="22" t="n">
        <x:v>1</x:v>
      </x:c>
      <x:c r="Q25" s="22" t="n">
        <x:v>0</x:v>
      </x:c>
      <x:c r="R25" s="22" t="n">
        <x:f>SUM(H25:Q25)</x:f>
        <x:v>5</x:v>
      </x:c>
      <x:c r="S25" s="22" t="str">
        <x:f>IF(R25=0,"Not publicly calculable",IF(R25&lt;=3,"Limited disclosure",IF(R25&lt;=6,"Partially calculable",IF(R25&lt;=8,"Substantially calculable","Fully calculable"))))</x:f>
        <x:v>Partially calculable</x:v>
      </x:c>
      <x:c r="T25" s="22" t="str">
        <x:v>AI-assisted adjudicated r4</x:v>
      </x:c>
      <x:c r="U25" s="22" t="str">
        <x:v>Research complete - publication drafting pending</x:v>
      </x:c>
      <x:c r="V25" s="22" t="str">
        <x:v>https://www.albacross.com/pricing</x:v>
      </x:c>
      <x:c r="W25" s="22" t="str">
        <x:v>https://www.albacross.com/</x:v>
      </x:c>
      <x:c r="X25" s="22" t="str">
        <x:v>Albacross official pricing/product page (descriptive record; live HTML title not independently captured in r2)</x:v>
      </x:c>
      <x:c r="Y25" s="22" t="str">
        <x:v>https://www.albacross.com/pricing</x:v>
      </x:c>
      <x:c r="Z25" s="22" t="str">
        <x:v>https://www.albacross.com/</x:v>
      </x:c>
      <x:c r="AA25" s="22" t="str">
        <x:v>Starter publicly lists its price and includes AI-assisted sequences, persona recommendations, segmentation and lead insights.</x:v>
      </x:c>
      <x:c r="AB25" s="22" t="str">
        <x:v>Starter publicly lists its price and includes AI-assisted sequences, persona recommendations, segmentation and lead insights.</x:v>
      </x:c>
      <x:c r="AC25" s="22" t="str">
        <x:v>No AI-specific usage allowance or marginal price is disclosed.</x:v>
      </x:c>
      <x:c r="AD25" s="22" t="str">
        <x:v>2026-07-12</x:v>
      </x:c>
      <x:c r="AE25" s="22" t="str">
        <x:v>Unauthenticated public web; locale not controllable; researcher context Asia/Kolkata</x:v>
      </x:c>
      <x:c r="AF25" s="22" t="str">
        <x:v>EUR</x:v>
      </x:c>
      <x:c r="AG25" s="22" t="str">
        <x:v>Monthly or annual</x:v>
      </x:c>
      <x:c r="AH25" s="22" t="str">
        <x:v>Starter</x:v>
      </x:c>
      <x:c r="AI25" s="22" t="str">
        <x:v>Not publicly stated</x:v>
      </x:c>
      <x:c r="AJ25" s="22" t="str">
        <x:v>One month on the monthly option</x:v>
      </x:c>
      <x:c r="AK25" s="22" t="str">
        <x:v>Included capability; no AI-specific meter</x:v>
      </x:c>
      <x:c r="AL25" s="22" t="str">
        <x:v>Not publicly disclosed</x:v>
      </x:c>
      <x:c r="AM25" s="22" t="str">
        <x:v>Not publicly disclosed</x:v>
      </x:c>
      <x:c r="AN25" s="22" t="str">
        <x:v>Not publicly disclosed</x:v>
      </x:c>
      <x:c r="AO25" s="22" t="str">
        <x:v>Not publicly disclosed</x:v>
      </x:c>
      <x:c r="AP25" s="22" t="str">
        <x:v>Criterion not passed</x:v>
      </x:c>
      <x:c r="AQ25" s="22" t="str">
        <x:v>Public base price: Starter €59/month billed annually; €84 monthly. Source: https://www.albacross.com/pricing</x:v>
      </x:c>
      <x:c r="AR25" s="22" t="str">
        <x:v>Minimum AI-eligible plan/access: Starter. AI packaging: Included capability; no AI-specific meter.</x:v>
      </x:c>
      <x:c r="AS25" s="22" t="str">
        <x:v>Minimum commitment: One month on the monthly option; billing cadence: Monthly or annual; minimum AI access cost: €84 for one month on Starter; €708 for 12 months at the displayed annual rate.</x:v>
      </x:c>
      <x:c r="AT25" s="22" t="str">
        <x:v>AI packaging: Included capability; no AI-specific meter. Capability: AI email and LinkedIn sequences.</x:v>
      </x:c>
      <x:c r="AU25" s="22" t="str">
        <x:v>Criterion not passed.</x:v>
      </x:c>
      <x:c r="AV25" s="22" t="str">
        <x:v>Criterion not passed.</x:v>
      </x:c>
      <x:c r="AW25" s="22" t="str">
        <x:v>Criterion not passed.</x:v>
      </x:c>
      <x:c r="AX25" s="22" t="str">
        <x:v>Criterion not passed.</x:v>
      </x:c>
      <x:c r="AY25" s="22" t="str">
        <x:v>Minimum AI access cost: €84 for one month on Starter; €708 for 12 months at the displayed annual rate.</x:v>
      </x:c>
      <x:c r="AZ25" s="22" t="str">
        <x:v>Criterion not passed.</x:v>
      </x:c>
      <x:c r="BA25" s="22" t="str">
        <x:v>Standard</x:v>
      </x:c>
      <x:c r="BB25" s="22" t="n">
        <x:v>5</x:v>
      </x:c>
      <x:c r="BC25" s="22" t="n">
        <x:f>R25-BB25</x:f>
        <x:v>0</x:v>
      </x:c>
      <x:c r="BD25" s="22" t="str">
        <x:f>IF(R25=SUM(H25:Q25),"PASS","FAIL")</x:f>
        <x:v>PASS</x:v>
      </x:c>
      <x:c r="BE25" s="22" t="str">
        <x:f>IF(S25=IF(R25&gt;=9,"Fully calculable",IF(R25&gt;=7,"Substantially calculable",IF(R25&gt;=4,"Partially calculable",IF(R25&gt;=1,"Limited disclosure","Not publicly calculable")))),"PASS","FAIL")</x:f>
        <x:v>PASS</x:v>
      </x:c>
      <x:c r="BF25" s="22" t="str">
        <x:f>IF(H25=0,"PASS",IF(AND(AQ25&lt;&gt;"",ISERROR(SEARCH("Criterion not passed",AQ25)),ISERROR(SEARCH("not fully recorded",AQ25))),"PASS","FAIL"))</x:f>
        <x:v>PASS</x:v>
      </x:c>
      <x:c r="BG25" s="22" t="str">
        <x:f>IF(I25=0,"PASS",IF(AND(AR25&lt;&gt;"",ISERROR(SEARCH("Criterion not passed",AR25)),ISERROR(SEARCH("not fully recorded",AR25))),"PASS","FAIL"))</x:f>
        <x:v>PASS</x:v>
      </x:c>
      <x:c r="BH25" s="22" t="str">
        <x:f>IF(J25=0,"PASS",IF(AND(AS25&lt;&gt;"",ISERROR(SEARCH("Criterion not passed",AS25)),ISERROR(SEARCH("not fully recorded",AS25))),"PASS","FAIL"))</x:f>
        <x:v>PASS</x:v>
      </x:c>
      <x:c r="BI25" s="22" t="str">
        <x:f>IF(K25=0,"PASS",IF(AND(AT25&lt;&gt;"",ISERROR(SEARCH("Criterion not passed",AT25)),ISERROR(SEARCH("not fully recorded",AT25))),"PASS","FAIL"))</x:f>
        <x:v>PASS</x:v>
      </x:c>
      <x:c r="BJ25" s="22" t="str">
        <x:f>IF(L25=0,"PASS",IF(AND(AU25&lt;&gt;"",ISERROR(SEARCH("Criterion not passed",AU25)),ISERROR(SEARCH("not fully recorded",AU25)),ISERROR(SEARCH("not publicly disclosed",AU25)),ISERROR(SEARCH("not disclosed",AU25)),ISERROR(SEARCH("not recorded",AU25)),ISERROR(SEARCH("not publicly defined",AU25)),ISERROR(SEARCH("not defined",AU25))),"PASS","FAIL"))</x:f>
        <x:v>PASS</x:v>
      </x:c>
      <x:c r="BK25" s="22" t="str">
        <x:f>IF(M25=0,"PASS",IF(AND(AV25&lt;&gt;"",ISERROR(SEARCH("Criterion not passed",AV25)),ISERROR(SEARCH("not fully recorded",AV25)),ISERROR(SEARCH("not publicly disclosed",AV25)),ISERROR(SEARCH("not disclosed",AV25)),ISERROR(SEARCH("not recorded",AV25)),ISERROR(SEARCH("not publicly defined",AV25)),ISERROR(SEARCH("not defined",AV25))),"PASS","FAIL"))</x:f>
        <x:v>PASS</x:v>
      </x:c>
      <x:c r="BL25" s="22" t="str">
        <x:f>IF(N25=0,"PASS",IF(AND(AW25&lt;&gt;"",ISERROR(SEARCH("Criterion not passed",AW25)),ISERROR(SEARCH("not fully recorded",AW25)),ISERROR(SEARCH("not publicly disclosed",AW25)),ISERROR(SEARCH("not disclosed",AW25)),ISERROR(SEARCH("not recorded",AW25)),ISERROR(SEARCH("not quantified",AW25)),ISERROR(SEARCH("one-time rather than recurring",AW25))),"PASS","FAIL"))</x:f>
        <x:v>PASS</x:v>
      </x:c>
      <x:c r="BM25" s="22" t="str">
        <x:f>IF(O25=0,"PASS",IF(AND(AX25&lt;&gt;"",ISERROR(SEARCH("Criterion not passed",AX25)),ISERROR(SEARCH("not fully recorded",AX25)),ISERROR(SEARCH("not publicly disclosed",AX25)),ISERROR(SEARCH("not disclosed",AX25)),ISERROR(SEARCH("not recorded",AX25)),ISERROR(SEARCH("not quantified",AX25)),ISERROR(SEARCH("no public",AX25))),"PASS","FAIL"))</x:f>
        <x:v>PASS</x:v>
      </x:c>
      <x:c r="BN25" s="22" t="str">
        <x:f>IF(P25=0,"PASS",IF(AND(AY25&lt;&gt;"",ISERROR(SEARCH("Criterion not passed",AY25)),ISERROR(SEARCH("not fully recorded",AY25)),ISERROR(SEARCH("not publicly calculable",AY25)),ISERROR(SEARCH("not calculable",AY25)),ISERROR(SEARCH("not recorded",AY25))),"PASS","FAIL"))</x:f>
        <x:v>PASS</x:v>
      </x:c>
      <x:c r="BO25" s="22" t="str">
        <x:f>IF(Q25=0,"PASS",IF(AND(AZ25&lt;&gt;"",ISERROR(SEARCH("Criterion not passed",AZ25)),ISERROR(SEARCH("not fully recorded",AZ25)),ISERROR(SEARCH("not publicly calculable",AZ25)),ISERROR(SEARCH("not calculable",AZ25)),ISERROR(SEARCH("not recorded",AZ25))),"PASS","FAIL"))</x:f>
        <x:v>PASS</x:v>
      </x:c>
      <x:c r="BP25" s="22" t="str">
        <x:f>IF(COUNTIF(BF25:BO25,"FAIL")=0,"PASS","FAIL")</x:f>
        <x:v>PASS</x:v>
      </x:c>
      <x:c r="BQ25" s="22" t="str"/>
      <x:c r="BR25" s="22" t="str"/>
      <x:c r="BS25" s="22" t="str"/>
      <x:c r="BT25" s="22" t="str"/>
      <x:c r="BU25" s="22" t="str"/>
      <x:c r="BV25" s="22" t="str"/>
    </x:row>
    <x:row r="26" ht="36" customHeight="1">
      <x:c r="A26" s="22" t="str">
        <x:v>V024</x:v>
      </x:c>
      <x:c r="B26" s="22" t="str">
        <x:v>Apollo.io</x:v>
      </x:c>
      <x:c r="C26" s="22" t="str">
        <x:v>ABM and GTM intelligence</x:v>
      </x:c>
      <x:c r="D26" s="22" t="str">
        <x:v>Apollo AI Assistant</x:v>
      </x:c>
      <x:c r="E26" s="22" t="str">
        <x:v>$0 Starter (free forever)</x:v>
      </x:c>
      <x:c r="F26" s="22" t="str">
        <x:v>Not publicly calculable for Apollo AI Assistant</x:v>
      </x:c>
      <x:c r="G26" s="22" t="str">
        <x:v>Platform subscription and general credits; AI mapping not established</x:v>
      </x:c>
      <x:c r="H26" s="22" t="n">
        <x:v>1</x:v>
      </x:c>
      <x:c r="I26" s="22" t="n">
        <x:v>0</x:v>
      </x:c>
      <x:c r="J26" s="22" t="n">
        <x:v>0</x:v>
      </x:c>
      <x:c r="K26" s="22" t="n">
        <x:v>0</x:v>
      </x:c>
      <x:c r="L26" s="22" t="n">
        <x:v>0</x:v>
      </x:c>
      <x:c r="M26" s="22" t="n">
        <x:v>0</x:v>
      </x:c>
      <x:c r="N26" s="22" t="n">
        <x:v>0</x:v>
      </x:c>
      <x:c r="O26" s="22" t="n">
        <x:v>0</x:v>
      </x:c>
      <x:c r="P26" s="22" t="n">
        <x:v>0</x:v>
      </x:c>
      <x:c r="Q26" s="22" t="n">
        <x:v>0</x:v>
      </x:c>
      <x:c r="R26" s="22" t="n">
        <x:f>SUM(H26:Q26)</x:f>
        <x:v>1</x:v>
      </x:c>
      <x:c r="S26" s="22" t="str">
        <x:f>IF(R26=0,"Not publicly calculable",IF(R26&lt;=3,"Limited disclosure",IF(R26&lt;=6,"Partially calculable",IF(R26&lt;=8,"Substantially calculable","Fully calculable"))))</x:f>
        <x:v>Limited disclosure</x:v>
      </x:c>
      <x:c r="T26" s="22" t="str">
        <x:v>AI-assisted adjudicated r4</x:v>
      </x:c>
      <x:c r="U26" s="22" t="str">
        <x:v>Research complete - publication drafting pending</x:v>
      </x:c>
      <x:c r="V26" s="22" t="str">
        <x:v>https://www.apollo.io/pricing</x:v>
      </x:c>
      <x:c r="W26" s="22" t="str">
        <x:v>https://www.apollo.io/product/ai</x:v>
      </x:c>
      <x:c r="X26" s="22" t="str">
        <x:v>Apollo.io official pricing/product page (descriptive record; live HTML title not independently captured in r2)</x:v>
      </x:c>
      <x:c r="Y26" s="22" t="str">
        <x:v>https://www.apollo.io/pricing</x:v>
      </x:c>
      <x:c r="Z26" s="22" t="str">
        <x:v>https://www.apollo.io/product/ai</x:v>
      </x:c>
      <x:c r="AA26" s="22" t="str">
        <x:v>Official pricing publishes platform plan prices, but the captured public evidence does not map Apollo AI Assistant to the lowest eligible plan or to a defined AI meter.</x:v>
      </x:c>
      <x:c r="AB26" s="22" t="str">
        <x:v>Official pricing publishes platform plan prices, but the captured public evidence does not map Apollo AI Assistant to the lowest eligible plan or to a defined AI meter.</x:v>
      </x:c>
      <x:c r="AC26" s="22" t="str">
        <x:v>General prospecting credits are not assumed to be AI usage credits.</x:v>
      </x:c>
      <x:c r="AD26" s="22" t="str">
        <x:v>2026-07-12</x:v>
      </x:c>
      <x:c r="AE26" s="22" t="str">
        <x:v>Unauthenticated public web; locale not controllable; researcher context Asia/Kolkata</x:v>
      </x:c>
      <x:c r="AF26" s="22" t="str">
        <x:v>USD</x:v>
      </x:c>
      <x:c r="AG26" s="22" t="str">
        <x:v>Monthly and annual options displayed</x:v>
      </x:c>
      <x:c r="AH26" s="22" t="str">
        <x:v>Platform plan prices public; AI-eligible plan not established</x:v>
      </x:c>
      <x:c r="AI26" s="22" t="str">
        <x:v>Not publicly stated</x:v>
      </x:c>
      <x:c r="AJ26" s="22" t="str">
        <x:v>Not publicly stated</x:v>
      </x:c>
      <x:c r="AK26" s="22" t="str">
        <x:v>AI Assistant documented separately; plan mapping absent</x:v>
      </x:c>
      <x:c r="AL26" s="22" t="str">
        <x:v>Not publicly disclosed</x:v>
      </x:c>
      <x:c r="AM26" s="22" t="str">
        <x:v>Not publicly disclosed</x:v>
      </x:c>
      <x:c r="AN26" s="22" t="str">
        <x:v>Not publicly disclosed</x:v>
      </x:c>
      <x:c r="AO26" s="22" t="str">
        <x:v>Not publicly disclosed</x:v>
      </x:c>
      <x:c r="AP26" s="22" t="str">
        <x:v>Criterion not passed</x:v>
      </x:c>
      <x:c r="AQ26" s="22" t="str">
        <x:v>Public starting price: $0 Starter, described as free forever. Source: https://www.apollo.io/pricing</x:v>
      </x:c>
      <x:c r="AR26" s="22" t="str">
        <x:v>Criterion not passed.</x:v>
      </x:c>
      <x:c r="AS26" s="22" t="str">
        <x:v>Criterion not passed.</x:v>
      </x:c>
      <x:c r="AT26" s="22" t="str">
        <x:v>Criterion not passed.</x:v>
      </x:c>
      <x:c r="AU26" s="22" t="str">
        <x:v>Criterion not passed.</x:v>
      </x:c>
      <x:c r="AV26" s="22" t="str">
        <x:v>Criterion not passed.</x:v>
      </x:c>
      <x:c r="AW26" s="22" t="str">
        <x:v>Criterion not passed.</x:v>
      </x:c>
      <x:c r="AX26" s="22" t="str">
        <x:v>Criterion not passed.</x:v>
      </x:c>
      <x:c r="AY26" s="22" t="str">
        <x:v>Criterion not passed.</x:v>
      </x:c>
      <x:c r="AZ26" s="22" t="str">
        <x:v>Criterion not passed.</x:v>
      </x:c>
      <x:c r="BA26" s="22" t="str">
        <x:v>Priority: score 0-3</x:v>
      </x:c>
      <x:c r="BB26" s="22" t="n">
        <x:v>1</x:v>
      </x:c>
      <x:c r="BC26" s="22" t="n">
        <x:f>R26-BB26</x:f>
        <x:v>0</x:v>
      </x:c>
      <x:c r="BD26" s="22" t="str">
        <x:f>IF(R26=SUM(H26:Q26),"PASS","FAIL")</x:f>
        <x:v>PASS</x:v>
      </x:c>
      <x:c r="BE26" s="22" t="str">
        <x:f>IF(S26=IF(R26&gt;=9,"Fully calculable",IF(R26&gt;=7,"Substantially calculable",IF(R26&gt;=4,"Partially calculable",IF(R26&gt;=1,"Limited disclosure","Not publicly calculable")))),"PASS","FAIL")</x:f>
        <x:v>PASS</x:v>
      </x:c>
      <x:c r="BF26" s="22" t="str">
        <x:f>IF(H26=0,"PASS",IF(AND(AQ26&lt;&gt;"",ISERROR(SEARCH("Criterion not passed",AQ26)),ISERROR(SEARCH("not fully recorded",AQ26))),"PASS","FAIL"))</x:f>
        <x:v>PASS</x:v>
      </x:c>
      <x:c r="BG26" s="22" t="str">
        <x:f>IF(I26=0,"PASS",IF(AND(AR26&lt;&gt;"",ISERROR(SEARCH("Criterion not passed",AR26)),ISERROR(SEARCH("not fully recorded",AR26))),"PASS","FAIL"))</x:f>
        <x:v>PASS</x:v>
      </x:c>
      <x:c r="BH26" s="22" t="str">
        <x:f>IF(J26=0,"PASS",IF(AND(AS26&lt;&gt;"",ISERROR(SEARCH("Criterion not passed",AS26)),ISERROR(SEARCH("not fully recorded",AS26))),"PASS","FAIL"))</x:f>
        <x:v>PASS</x:v>
      </x:c>
      <x:c r="BI26" s="22" t="str">
        <x:f>IF(K26=0,"PASS",IF(AND(AT26&lt;&gt;"",ISERROR(SEARCH("Criterion not passed",AT26)),ISERROR(SEARCH("not fully recorded",AT26))),"PASS","FAIL"))</x:f>
        <x:v>PASS</x:v>
      </x:c>
      <x:c r="BJ26" s="22" t="str">
        <x:f>IF(L26=0,"PASS",IF(AND(AU26&lt;&gt;"",ISERROR(SEARCH("Criterion not passed",AU26)),ISERROR(SEARCH("not fully recorded",AU26)),ISERROR(SEARCH("not publicly disclosed",AU26)),ISERROR(SEARCH("not disclosed",AU26)),ISERROR(SEARCH("not recorded",AU26)),ISERROR(SEARCH("not publicly defined",AU26)),ISERROR(SEARCH("not defined",AU26))),"PASS","FAIL"))</x:f>
        <x:v>PASS</x:v>
      </x:c>
      <x:c r="BK26" s="22" t="str">
        <x:f>IF(M26=0,"PASS",IF(AND(AV26&lt;&gt;"",ISERROR(SEARCH("Criterion not passed",AV26)),ISERROR(SEARCH("not fully recorded",AV26)),ISERROR(SEARCH("not publicly disclosed",AV26)),ISERROR(SEARCH("not disclosed",AV26)),ISERROR(SEARCH("not recorded",AV26)),ISERROR(SEARCH("not publicly defined",AV26)),ISERROR(SEARCH("not defined",AV26))),"PASS","FAIL"))</x:f>
        <x:v>PASS</x:v>
      </x:c>
      <x:c r="BL26" s="22" t="str">
        <x:f>IF(N26=0,"PASS",IF(AND(AW26&lt;&gt;"",ISERROR(SEARCH("Criterion not passed",AW26)),ISERROR(SEARCH("not fully recorded",AW26)),ISERROR(SEARCH("not publicly disclosed",AW26)),ISERROR(SEARCH("not disclosed",AW26)),ISERROR(SEARCH("not recorded",AW26)),ISERROR(SEARCH("not quantified",AW26)),ISERROR(SEARCH("one-time rather than recurring",AW26))),"PASS","FAIL"))</x:f>
        <x:v>PASS</x:v>
      </x:c>
      <x:c r="BM26" s="22" t="str">
        <x:f>IF(O26=0,"PASS",IF(AND(AX26&lt;&gt;"",ISERROR(SEARCH("Criterion not passed",AX26)),ISERROR(SEARCH("not fully recorded",AX26)),ISERROR(SEARCH("not publicly disclosed",AX26)),ISERROR(SEARCH("not disclosed",AX26)),ISERROR(SEARCH("not recorded",AX26)),ISERROR(SEARCH("not quantified",AX26)),ISERROR(SEARCH("no public",AX26))),"PASS","FAIL"))</x:f>
        <x:v>PASS</x:v>
      </x:c>
      <x:c r="BN26" s="22" t="str">
        <x:f>IF(P26=0,"PASS",IF(AND(AY26&lt;&gt;"",ISERROR(SEARCH("Criterion not passed",AY26)),ISERROR(SEARCH("not fully recorded",AY26)),ISERROR(SEARCH("not publicly calculable",AY26)),ISERROR(SEARCH("not calculable",AY26)),ISERROR(SEARCH("not recorded",AY26))),"PASS","FAIL"))</x:f>
        <x:v>PASS</x:v>
      </x:c>
      <x:c r="BO26" s="22" t="str">
        <x:f>IF(Q26=0,"PASS",IF(AND(AZ26&lt;&gt;"",ISERROR(SEARCH("Criterion not passed",AZ26)),ISERROR(SEARCH("not fully recorded",AZ26)),ISERROR(SEARCH("not publicly calculable",AZ26)),ISERROR(SEARCH("not calculable",AZ26)),ISERROR(SEARCH("not recorded",AZ26))),"PASS","FAIL"))</x:f>
        <x:v>PASS</x:v>
      </x:c>
      <x:c r="BP26" s="22" t="str">
        <x:f>IF(COUNTIF(BF26:BO26,"FAIL")=0,"PASS","FAIL")</x:f>
        <x:v>PASS</x:v>
      </x:c>
      <x:c r="BQ26" s="22" t="str"/>
      <x:c r="BR26" s="22" t="str"/>
      <x:c r="BS26" s="22" t="str"/>
      <x:c r="BT26" s="22" t="str"/>
      <x:c r="BU26" s="22" t="str"/>
      <x:c r="BV26" s="22" t="str"/>
    </x:row>
    <x:row r="27" ht="36" customHeight="1">
      <x:c r="A27" s="22" t="str">
        <x:v>V025</x:v>
      </x:c>
      <x:c r="B27" s="22" t="str">
        <x:v>Bombora</x:v>
      </x:c>
      <x:c r="C27" s="22" t="str">
        <x:v>ABM and GTM intelligence</x:v>
      </x:c>
      <x:c r="D27" s="22" t="str">
        <x:v>Bombora AI and Company Surge</x:v>
      </x:c>
      <x:c r="E27" s="22" t="str">
        <x:v>No numeric public price</x:v>
      </x:c>
      <x:c r="F27" s="22" t="str">
        <x:v>Not publicly calculable</x:v>
      </x:c>
      <x:c r="G27" s="22" t="str">
        <x:v>Contact sales</x:v>
      </x:c>
      <x:c r="H27" s="22" t="n">
        <x:v>0</x:v>
      </x:c>
      <x:c r="I27" s="22" t="n">
        <x:v>0</x:v>
      </x:c>
      <x:c r="J27" s="22" t="n">
        <x:v>0</x:v>
      </x:c>
      <x:c r="K27" s="22" t="n">
        <x:v>0</x:v>
      </x:c>
      <x:c r="L27" s="22" t="n">
        <x:v>0</x:v>
      </x:c>
      <x:c r="M27" s="22" t="n">
        <x:v>0</x:v>
      </x:c>
      <x:c r="N27" s="22" t="n">
        <x:v>0</x:v>
      </x:c>
      <x:c r="O27" s="22" t="n">
        <x:v>0</x:v>
      </x:c>
      <x:c r="P27" s="22" t="n">
        <x:v>0</x:v>
      </x:c>
      <x:c r="Q27" s="22" t="n">
        <x:v>0</x:v>
      </x:c>
      <x:c r="R27" s="22" t="n">
        <x:f>SUM(H27:Q27)</x:f>
        <x:v>0</x:v>
      </x:c>
      <x:c r="S27" s="22" t="str">
        <x:f>IF(R27=0,"Not publicly calculable",IF(R27&lt;=3,"Limited disclosure",IF(R27&lt;=6,"Partially calculable",IF(R27&lt;=8,"Substantially calculable","Fully calculable"))))</x:f>
        <x:v>Not publicly calculable</x:v>
      </x:c>
      <x:c r="T27" s="22" t="str">
        <x:v>AI-assisted adjudicated r4</x:v>
      </x:c>
      <x:c r="U27" s="22" t="str">
        <x:v>Research complete - publication drafting pending</x:v>
      </x:c>
      <x:c r="V27" s="22" t="str">
        <x:v>https://bombora.com/pricing/</x:v>
      </x:c>
      <x:c r="W27" s="22" t="str">
        <x:v>https://bombora.com/</x:v>
      </x:c>
      <x:c r="X27" s="22" t="str">
        <x:v>Bombora official pricing/product page (descriptive record; live HTML title not independently captured in r2)</x:v>
      </x:c>
      <x:c r="Y27" s="22" t="str">
        <x:v>https://bombora.com/pricing/</x:v>
      </x:c>
      <x:c r="Z27" s="22" t="str">
        <x:v>https://bombora.com/</x:v>
      </x:c>
      <x:c r="AA27" s="22" t="str">
        <x:v>Official Bombora pages describe Company Surge and AI-supported intent products but do not publish numeric pricing or a minimum AI access path.</x:v>
      </x:c>
      <x:c r="AB27" s="22" t="str">
        <x:v>Official Bombora pages describe Company Surge and AI-supported intent products but do not publish numeric pricing or a minimum AI access path.</x:v>
      </x:c>
      <x:c r="AC27" s="22" t="str">
        <x:v>Company Surge data units are not automatically AI billing units.</x:v>
      </x:c>
      <x:c r="AD27" s="22" t="str">
        <x:v>2026-07-12</x:v>
      </x:c>
      <x:c r="AE27" s="22" t="str">
        <x:v>Unauthenticated public web; locale not controllable; researcher context Asia/Kolkata</x:v>
      </x:c>
      <x:c r="AF27" s="22" t="str">
        <x:v>Not applicable / not displayed</x:v>
      </x:c>
      <x:c r="AG27" s="22" t="str">
        <x:v>Not publicly stated</x:v>
      </x:c>
      <x:c r="AH27" s="22" t="str">
        <x:v>Not publicly established</x:v>
      </x:c>
      <x:c r="AI27" s="22" t="str">
        <x:v>Not publicly stated</x:v>
      </x:c>
      <x:c r="AJ27" s="22" t="str">
        <x:v>Not publicly stated</x:v>
      </x:c>
      <x:c r="AK27" s="22" t="str">
        <x:v>Not publicly established</x:v>
      </x:c>
      <x:c r="AL27" s="22" t="str">
        <x:v>Not publicly disclosed</x:v>
      </x:c>
      <x:c r="AM27" s="22" t="str">
        <x:v>Not publicly disclosed</x:v>
      </x:c>
      <x:c r="AN27" s="22" t="str">
        <x:v>Not publicly disclosed</x:v>
      </x:c>
      <x:c r="AO27" s="22" t="str">
        <x:v>Not publicly disclosed</x:v>
      </x:c>
      <x:c r="AP27" s="22" t="str">
        <x:v>Criterion not passed</x:v>
      </x:c>
      <x:c r="AQ27" s="22" t="str">
        <x:v>Criterion not passed.</x:v>
      </x:c>
      <x:c r="AR27" s="22" t="str">
        <x:v>Criterion not passed.</x:v>
      </x:c>
      <x:c r="AS27" s="22" t="str">
        <x:v>Criterion not passed.</x:v>
      </x:c>
      <x:c r="AT27" s="22" t="str">
        <x:v>Criterion not passed.</x:v>
      </x:c>
      <x:c r="AU27" s="22" t="str">
        <x:v>Criterion not passed.</x:v>
      </x:c>
      <x:c r="AV27" s="22" t="str">
        <x:v>Criterion not passed.</x:v>
      </x:c>
      <x:c r="AW27" s="22" t="str">
        <x:v>Criterion not passed.</x:v>
      </x:c>
      <x:c r="AX27" s="22" t="str">
        <x:v>Criterion not passed.</x:v>
      </x:c>
      <x:c r="AY27" s="22" t="str">
        <x:v>Criterion not passed.</x:v>
      </x:c>
      <x:c r="AZ27" s="22" t="str">
        <x:v>Criterion not passed.</x:v>
      </x:c>
      <x:c r="BA27" s="22" t="str">
        <x:v>Priority: score 0-3</x:v>
      </x:c>
      <x:c r="BB27" s="22" t="n">
        <x:v>0</x:v>
      </x:c>
      <x:c r="BC27" s="22" t="n">
        <x:f>R27-BB27</x:f>
        <x:v>0</x:v>
      </x:c>
      <x:c r="BD27" s="22" t="str">
        <x:f>IF(R27=SUM(H27:Q27),"PASS","FAIL")</x:f>
        <x:v>PASS</x:v>
      </x:c>
      <x:c r="BE27" s="22" t="str">
        <x:f>IF(S27=IF(R27&gt;=9,"Fully calculable",IF(R27&gt;=7,"Substantially calculable",IF(R27&gt;=4,"Partially calculable",IF(R27&gt;=1,"Limited disclosure","Not publicly calculable")))),"PASS","FAIL")</x:f>
        <x:v>PASS</x:v>
      </x:c>
      <x:c r="BF27" s="22" t="str">
        <x:f>IF(H27=0,"PASS",IF(AND(AQ27&lt;&gt;"",ISERROR(SEARCH("Criterion not passed",AQ27)),ISERROR(SEARCH("not fully recorded",AQ27))),"PASS","FAIL"))</x:f>
        <x:v>PASS</x:v>
      </x:c>
      <x:c r="BG27" s="22" t="str">
        <x:f>IF(I27=0,"PASS",IF(AND(AR27&lt;&gt;"",ISERROR(SEARCH("Criterion not passed",AR27)),ISERROR(SEARCH("not fully recorded",AR27))),"PASS","FAIL"))</x:f>
        <x:v>PASS</x:v>
      </x:c>
      <x:c r="BH27" s="22" t="str">
        <x:f>IF(J27=0,"PASS",IF(AND(AS27&lt;&gt;"",ISERROR(SEARCH("Criterion not passed",AS27)),ISERROR(SEARCH("not fully recorded",AS27))),"PASS","FAIL"))</x:f>
        <x:v>PASS</x:v>
      </x:c>
      <x:c r="BI27" s="22" t="str">
        <x:f>IF(K27=0,"PASS",IF(AND(AT27&lt;&gt;"",ISERROR(SEARCH("Criterion not passed",AT27)),ISERROR(SEARCH("not fully recorded",AT27))),"PASS","FAIL"))</x:f>
        <x:v>PASS</x:v>
      </x:c>
      <x:c r="BJ27" s="22" t="str">
        <x:f>IF(L27=0,"PASS",IF(AND(AU27&lt;&gt;"",ISERROR(SEARCH("Criterion not passed",AU27)),ISERROR(SEARCH("not fully recorded",AU27)),ISERROR(SEARCH("not publicly disclosed",AU27)),ISERROR(SEARCH("not disclosed",AU27)),ISERROR(SEARCH("not recorded",AU27)),ISERROR(SEARCH("not publicly defined",AU27)),ISERROR(SEARCH("not defined",AU27))),"PASS","FAIL"))</x:f>
        <x:v>PASS</x:v>
      </x:c>
      <x:c r="BK27" s="22" t="str">
        <x:f>IF(M27=0,"PASS",IF(AND(AV27&lt;&gt;"",ISERROR(SEARCH("Criterion not passed",AV27)),ISERROR(SEARCH("not fully recorded",AV27)),ISERROR(SEARCH("not publicly disclosed",AV27)),ISERROR(SEARCH("not disclosed",AV27)),ISERROR(SEARCH("not recorded",AV27)),ISERROR(SEARCH("not publicly defined",AV27)),ISERROR(SEARCH("not defined",AV27))),"PASS","FAIL"))</x:f>
        <x:v>PASS</x:v>
      </x:c>
      <x:c r="BL27" s="22" t="str">
        <x:f>IF(N27=0,"PASS",IF(AND(AW27&lt;&gt;"",ISERROR(SEARCH("Criterion not passed",AW27)),ISERROR(SEARCH("not fully recorded",AW27)),ISERROR(SEARCH("not publicly disclosed",AW27)),ISERROR(SEARCH("not disclosed",AW27)),ISERROR(SEARCH("not recorded",AW27)),ISERROR(SEARCH("not quantified",AW27)),ISERROR(SEARCH("one-time rather than recurring",AW27))),"PASS","FAIL"))</x:f>
        <x:v>PASS</x:v>
      </x:c>
      <x:c r="BM27" s="22" t="str">
        <x:f>IF(O27=0,"PASS",IF(AND(AX27&lt;&gt;"",ISERROR(SEARCH("Criterion not passed",AX27)),ISERROR(SEARCH("not fully recorded",AX27)),ISERROR(SEARCH("not publicly disclosed",AX27)),ISERROR(SEARCH("not disclosed",AX27)),ISERROR(SEARCH("not recorded",AX27)),ISERROR(SEARCH("not quantified",AX27)),ISERROR(SEARCH("no public",AX27))),"PASS","FAIL"))</x:f>
        <x:v>PASS</x:v>
      </x:c>
      <x:c r="BN27" s="22" t="str">
        <x:f>IF(P27=0,"PASS",IF(AND(AY27&lt;&gt;"",ISERROR(SEARCH("Criterion not passed",AY27)),ISERROR(SEARCH("not fully recorded",AY27)),ISERROR(SEARCH("not publicly calculable",AY27)),ISERROR(SEARCH("not calculable",AY27)),ISERROR(SEARCH("not recorded",AY27))),"PASS","FAIL"))</x:f>
        <x:v>PASS</x:v>
      </x:c>
      <x:c r="BO27" s="22" t="str">
        <x:f>IF(Q27=0,"PASS",IF(AND(AZ27&lt;&gt;"",ISERROR(SEARCH("Criterion not passed",AZ27)),ISERROR(SEARCH("not fully recorded",AZ27)),ISERROR(SEARCH("not publicly calculable",AZ27)),ISERROR(SEARCH("not calculable",AZ27)),ISERROR(SEARCH("not recorded",AZ27))),"PASS","FAIL"))</x:f>
        <x:v>PASS</x:v>
      </x:c>
      <x:c r="BP27" s="22" t="str">
        <x:f>IF(COUNTIF(BF27:BO27,"FAIL")=0,"PASS","FAIL")</x:f>
        <x:v>PASS</x:v>
      </x:c>
      <x:c r="BQ27" s="22" t="str"/>
      <x:c r="BR27" s="22" t="str"/>
      <x:c r="BS27" s="22" t="str"/>
      <x:c r="BT27" s="22" t="str"/>
      <x:c r="BU27" s="22" t="str"/>
      <x:c r="BV27" s="22" t="str"/>
    </x:row>
    <x:row r="28" ht="36" customHeight="1">
      <x:c r="A28" s="22" t="str">
        <x:v>V026</x:v>
      </x:c>
      <x:c r="B28" s="22" t="str">
        <x:v>Cognism</x:v>
      </x:c>
      <x:c r="C28" s="22" t="str">
        <x:v>ABM and GTM intelligence</x:v>
      </x:c>
      <x:c r="D28" s="22" t="str">
        <x:v>Cognism AI Search and Research</x:v>
      </x:c>
      <x:c r="E28" s="22" t="str">
        <x:v>No numeric public price</x:v>
      </x:c>
      <x:c r="F28" s="22" t="str">
        <x:v>Not publicly calculable</x:v>
      </x:c>
      <x:c r="G28" s="22" t="str">
        <x:v>Custom package</x:v>
      </x:c>
      <x:c r="H28" s="22" t="n">
        <x:v>0</x:v>
      </x:c>
      <x:c r="I28" s="22" t="n">
        <x:v>1</x:v>
      </x:c>
      <x:c r="J28" s="22" t="n">
        <x:v>0</x:v>
      </x:c>
      <x:c r="K28" s="22" t="n">
        <x:v>1</x:v>
      </x:c>
      <x:c r="L28" s="22" t="n">
        <x:v>0</x:v>
      </x:c>
      <x:c r="M28" s="22" t="n">
        <x:v>0</x:v>
      </x:c>
      <x:c r="N28" s="22" t="n">
        <x:v>0</x:v>
      </x:c>
      <x:c r="O28" s="22" t="n">
        <x:v>0</x:v>
      </x:c>
      <x:c r="P28" s="22" t="n">
        <x:v>0</x:v>
      </x:c>
      <x:c r="Q28" s="22" t="n">
        <x:v>0</x:v>
      </x:c>
      <x:c r="R28" s="22" t="n">
        <x:f>SUM(H28:Q28)</x:f>
        <x:v>2</x:v>
      </x:c>
      <x:c r="S28" s="22" t="str">
        <x:f>IF(R28=0,"Not publicly calculable",IF(R28&lt;=3,"Limited disclosure",IF(R28&lt;=6,"Partially calculable",IF(R28&lt;=8,"Substantially calculable","Fully calculable"))))</x:f>
        <x:v>Limited disclosure</x:v>
      </x:c>
      <x:c r="T28" s="22" t="str">
        <x:v>AI-assisted adjudicated r4</x:v>
      </x:c>
      <x:c r="U28" s="22" t="str">
        <x:v>Research complete - publication drafting pending</x:v>
      </x:c>
      <x:c r="V28" s="22" t="str">
        <x:v>https://www.cognism.com/pricing</x:v>
      </x:c>
      <x:c r="W28" s="22" t="str">
        <x:v>https://www.cognism.com/</x:v>
      </x:c>
      <x:c r="X28" s="22" t="str">
        <x:v>Cognism official pricing/product page (descriptive record; live HTML title not independently captured in r2)</x:v>
      </x:c>
      <x:c r="Y28" s="22" t="str">
        <x:v>https://www.cognism.com/pricing</x:v>
      </x:c>
      <x:c r="Z28" s="22" t="str">
        <x:v>https://www.cognism.com/</x:v>
      </x:c>
      <x:c r="AA28" s="22" t="str">
        <x:v>Official package descriptions identify AI research, search and persona capabilities, but numeric pricing and AI usage economics are not public.</x:v>
      </x:c>
      <x:c r="AB28" s="22" t="str">
        <x:v>Official package descriptions identify AI research, search and persona capabilities, but numeric pricing and AI usage economics are not public.</x:v>
      </x:c>
      <x:c r="AC28" s="22" t="str">
        <x:v>The package mapping is public; the price is quote-gated.</x:v>
      </x:c>
      <x:c r="AD28" s="22" t="str">
        <x:v>2026-07-12</x:v>
      </x:c>
      <x:c r="AE28" s="22" t="str">
        <x:v>Unauthenticated public web; locale not controllable; researcher context Asia/Kolkata</x:v>
      </x:c>
      <x:c r="AF28" s="22" t="str">
        <x:v>Not applicable / not displayed</x:v>
      </x:c>
      <x:c r="AG28" s="22" t="str">
        <x:v>Not publicly stated; pricing is quote-gated</x:v>
      </x:c>
      <x:c r="AH28" s="22" t="str">
        <x:v>Cognism Sales Intelligence platform with AI Search and Research (custom quote)</x:v>
      </x:c>
      <x:c r="AI28" s="22" t="str">
        <x:v>Not publicly stated</x:v>
      </x:c>
      <x:c r="AJ28" s="22" t="str">
        <x:v>Not publicly stated</x:v>
      </x:c>
      <x:c r="AK28" s="22" t="str">
        <x:v>Custom package</x:v>
      </x:c>
      <x:c r="AL28" s="22" t="str">
        <x:v>Not publicly disclosed</x:v>
      </x:c>
      <x:c r="AM28" s="22" t="str">
        <x:v>Not publicly disclosed</x:v>
      </x:c>
      <x:c r="AN28" s="22" t="str">
        <x:v>Not publicly disclosed</x:v>
      </x:c>
      <x:c r="AO28" s="22" t="str">
        <x:v>Not publicly disclosed</x:v>
      </x:c>
      <x:c r="AP28" s="22" t="str">
        <x:v>Criterion not passed</x:v>
      </x:c>
      <x:c r="AQ28" s="22" t="str">
        <x:v>Criterion not passed.</x:v>
      </x:c>
      <x:c r="AR28" s="22" t="str">
        <x:v>Minimum AI-eligible plan/access: Cognism Sales Intelligence platform with AI Search and Research (custom quote). AI packaging: Custom package.</x:v>
      </x:c>
      <x:c r="AS28" s="22" t="str">
        <x:v>Criterion not passed.</x:v>
      </x:c>
      <x:c r="AT28" s="22" t="str">
        <x:v>AI packaging: Custom package. Capability: Cognism AI Search and Research.</x:v>
      </x:c>
      <x:c r="AU28" s="22" t="str">
        <x:v>Criterion not passed.</x:v>
      </x:c>
      <x:c r="AV28" s="22" t="str">
        <x:v>Criterion not passed.</x:v>
      </x:c>
      <x:c r="AW28" s="22" t="str">
        <x:v>Criterion not passed.</x:v>
      </x:c>
      <x:c r="AX28" s="22" t="str">
        <x:v>Criterion not passed.</x:v>
      </x:c>
      <x:c r="AY28" s="22" t="str">
        <x:v>Criterion not passed.</x:v>
      </x:c>
      <x:c r="AZ28" s="22" t="str">
        <x:v>Criterion not passed.</x:v>
      </x:c>
      <x:c r="BA28" s="22" t="str">
        <x:v>Priority: score 0-3</x:v>
      </x:c>
      <x:c r="BB28" s="22" t="n">
        <x:v>2</x:v>
      </x:c>
      <x:c r="BC28" s="22" t="n">
        <x:f>R28-BB28</x:f>
        <x:v>0</x:v>
      </x:c>
      <x:c r="BD28" s="22" t="str">
        <x:f>IF(R28=SUM(H28:Q28),"PASS","FAIL")</x:f>
        <x:v>PASS</x:v>
      </x:c>
      <x:c r="BE28" s="22" t="str">
        <x:f>IF(S28=IF(R28&gt;=9,"Fully calculable",IF(R28&gt;=7,"Substantially calculable",IF(R28&gt;=4,"Partially calculable",IF(R28&gt;=1,"Limited disclosure","Not publicly calculable")))),"PASS","FAIL")</x:f>
        <x:v>PASS</x:v>
      </x:c>
      <x:c r="BF28" s="22" t="str">
        <x:f>IF(H28=0,"PASS",IF(AND(AQ28&lt;&gt;"",ISERROR(SEARCH("Criterion not passed",AQ28)),ISERROR(SEARCH("not fully recorded",AQ28))),"PASS","FAIL"))</x:f>
        <x:v>PASS</x:v>
      </x:c>
      <x:c r="BG28" s="22" t="str">
        <x:f>IF(I28=0,"PASS",IF(AND(AR28&lt;&gt;"",ISERROR(SEARCH("Criterion not passed",AR28)),ISERROR(SEARCH("not fully recorded",AR28))),"PASS","FAIL"))</x:f>
        <x:v>PASS</x:v>
      </x:c>
      <x:c r="BH28" s="22" t="str">
        <x:f>IF(J28=0,"PASS",IF(AND(AS28&lt;&gt;"",ISERROR(SEARCH("Criterion not passed",AS28)),ISERROR(SEARCH("not fully recorded",AS28))),"PASS","FAIL"))</x:f>
        <x:v>PASS</x:v>
      </x:c>
      <x:c r="BI28" s="22" t="str">
        <x:f>IF(K28=0,"PASS",IF(AND(AT28&lt;&gt;"",ISERROR(SEARCH("Criterion not passed",AT28)),ISERROR(SEARCH("not fully recorded",AT28))),"PASS","FAIL"))</x:f>
        <x:v>PASS</x:v>
      </x:c>
      <x:c r="BJ28" s="22" t="str">
        <x:f>IF(L28=0,"PASS",IF(AND(AU28&lt;&gt;"",ISERROR(SEARCH("Criterion not passed",AU28)),ISERROR(SEARCH("not fully recorded",AU28)),ISERROR(SEARCH("not publicly disclosed",AU28)),ISERROR(SEARCH("not disclosed",AU28)),ISERROR(SEARCH("not recorded",AU28)),ISERROR(SEARCH("not publicly defined",AU28)),ISERROR(SEARCH("not defined",AU28))),"PASS","FAIL"))</x:f>
        <x:v>PASS</x:v>
      </x:c>
      <x:c r="BK28" s="22" t="str">
        <x:f>IF(M28=0,"PASS",IF(AND(AV28&lt;&gt;"",ISERROR(SEARCH("Criterion not passed",AV28)),ISERROR(SEARCH("not fully recorded",AV28)),ISERROR(SEARCH("not publicly disclosed",AV28)),ISERROR(SEARCH("not disclosed",AV28)),ISERROR(SEARCH("not recorded",AV28)),ISERROR(SEARCH("not publicly defined",AV28)),ISERROR(SEARCH("not defined",AV28))),"PASS","FAIL"))</x:f>
        <x:v>PASS</x:v>
      </x:c>
      <x:c r="BL28" s="22" t="str">
        <x:f>IF(N28=0,"PASS",IF(AND(AW28&lt;&gt;"",ISERROR(SEARCH("Criterion not passed",AW28)),ISERROR(SEARCH("not fully recorded",AW28)),ISERROR(SEARCH("not publicly disclosed",AW28)),ISERROR(SEARCH("not disclosed",AW28)),ISERROR(SEARCH("not recorded",AW28)),ISERROR(SEARCH("not quantified",AW28)),ISERROR(SEARCH("one-time rather than recurring",AW28))),"PASS","FAIL"))</x:f>
        <x:v>PASS</x:v>
      </x:c>
      <x:c r="BM28" s="22" t="str">
        <x:f>IF(O28=0,"PASS",IF(AND(AX28&lt;&gt;"",ISERROR(SEARCH("Criterion not passed",AX28)),ISERROR(SEARCH("not fully recorded",AX28)),ISERROR(SEARCH("not publicly disclosed",AX28)),ISERROR(SEARCH("not disclosed",AX28)),ISERROR(SEARCH("not recorded",AX28)),ISERROR(SEARCH("not quantified",AX28)),ISERROR(SEARCH("no public",AX28))),"PASS","FAIL"))</x:f>
        <x:v>PASS</x:v>
      </x:c>
      <x:c r="BN28" s="22" t="str">
        <x:f>IF(P28=0,"PASS",IF(AND(AY28&lt;&gt;"",ISERROR(SEARCH("Criterion not passed",AY28)),ISERROR(SEARCH("not fully recorded",AY28)),ISERROR(SEARCH("not publicly calculable",AY28)),ISERROR(SEARCH("not calculable",AY28)),ISERROR(SEARCH("not recorded",AY28))),"PASS","FAIL"))</x:f>
        <x:v>PASS</x:v>
      </x:c>
      <x:c r="BO28" s="22" t="str">
        <x:f>IF(Q28=0,"PASS",IF(AND(AZ28&lt;&gt;"",ISERROR(SEARCH("Criterion not passed",AZ28)),ISERROR(SEARCH("not fully recorded",AZ28)),ISERROR(SEARCH("not publicly calculable",AZ28)),ISERROR(SEARCH("not calculable",AZ28)),ISERROR(SEARCH("not recorded",AZ28))),"PASS","FAIL"))</x:f>
        <x:v>PASS</x:v>
      </x:c>
      <x:c r="BP28" s="22" t="str">
        <x:f>IF(COUNTIF(BF28:BO28,"FAIL")=0,"PASS","FAIL")</x:f>
        <x:v>PASS</x:v>
      </x:c>
      <x:c r="BQ28" s="22" t="str"/>
      <x:c r="BR28" s="22" t="str"/>
      <x:c r="BS28" s="22" t="str"/>
      <x:c r="BT28" s="22" t="str"/>
      <x:c r="BU28" s="22" t="str"/>
      <x:c r="BV28" s="22" t="str"/>
    </x:row>
    <x:row r="29" ht="36" customHeight="1">
      <x:c r="A29" s="22" t="str">
        <x:v>V027</x:v>
      </x:c>
      <x:c r="B29" s="22" t="str">
        <x:v>Common Room</x:v>
      </x:c>
      <x:c r="C29" s="22" t="str">
        <x:v>ABM and GTM intelligence</x:v>
      </x:c>
      <x:c r="D29" s="22" t="str">
        <x:v>RoomieAI</x:v>
      </x:c>
      <x:c r="E29" s="22" t="str">
        <x:v>$2,500/month for Essential, billed annually</x:v>
      </x:c>
      <x:c r="F29" s="22" t="str">
        <x:v>$2,500/month with annual commitment</x:v>
      </x:c>
      <x:c r="G29" s="22" t="str">
        <x:v>RoomieAI research credits</x:v>
      </x:c>
      <x:c r="H29" s="22" t="n">
        <x:v>1</x:v>
      </x:c>
      <x:c r="I29" s="22" t="n">
        <x:v>1</x:v>
      </x:c>
      <x:c r="J29" s="22" t="n">
        <x:v>1</x:v>
      </x:c>
      <x:c r="K29" s="22" t="n">
        <x:v>1</x:v>
      </x:c>
      <x:c r="L29" s="22" t="n">
        <x:v>1</x:v>
      </x:c>
      <x:c r="M29" s="22" t="n">
        <x:v>0</x:v>
      </x:c>
      <x:c r="N29" s="22" t="n">
        <x:v>1</x:v>
      </x:c>
      <x:c r="O29" s="22" t="n">
        <x:v>0</x:v>
      </x:c>
      <x:c r="P29" s="22" t="n">
        <x:v>1</x:v>
      </x:c>
      <x:c r="Q29" s="22" t="n">
        <x:v>0</x:v>
      </x:c>
      <x:c r="R29" s="22" t="n">
        <x:f>SUM(H29:Q29)</x:f>
        <x:v>7</x:v>
      </x:c>
      <x:c r="S29" s="22" t="str">
        <x:f>IF(R29=0,"Not publicly calculable",IF(R29&lt;=3,"Limited disclosure",IF(R29&lt;=6,"Partially calculable",IF(R29&lt;=8,"Substantially calculable","Fully calculable"))))</x:f>
        <x:v>Substantially calculable</x:v>
      </x:c>
      <x:c r="T29" s="22" t="str">
        <x:v>AI-assisted adjudicated r4</x:v>
      </x:c>
      <x:c r="U29" s="22" t="str">
        <x:v>Research complete - publication drafting pending</x:v>
      </x:c>
      <x:c r="V29" s="22" t="str">
        <x:v>https://www.commonroom.io/pricing/</x:v>
      </x:c>
      <x:c r="W29" s="22" t="str">
        <x:v>https://www.commonroom.io/</x:v>
      </x:c>
      <x:c r="X29" s="22" t="str">
        <x:v>Pricing | Common Room</x:v>
      </x:c>
      <x:c r="Y29" s="22" t="str">
        <x:v>https://www.commonroom.io/pricing/</x:v>
      </x:c>
      <x:c r="Z29" s="22" t="str">
        <x:v>https://www.commonroom.io/</x:v>
      </x:c>
      <x:c r="AA29" s="22" t="str">
        <x:v>Essential publicly lists $2,500 per month on annual billing and 5,000 RoomieAI research credits. Higher plans publish larger allowances.</x:v>
      </x:c>
      <x:c r="AB29" s="22" t="str">
        <x:v>Essential is $2,500/month billed annually and includes 5,000 RoomieAI research credits.</x:v>
      </x:c>
      <x:c r="AC29" s="22" t="str">
        <x:v>The public page does not define one research credit or disclose top-up pricing.</x:v>
      </x:c>
      <x:c r="AD29" s="22" t="str">
        <x:v>2026-07-12</x:v>
      </x:c>
      <x:c r="AE29" s="22" t="str">
        <x:v>Unauthenticated public web; locale not controllable; researcher context Asia/Kolkata</x:v>
      </x:c>
      <x:c r="AF29" s="22" t="str">
        <x:v>USD</x:v>
      </x:c>
      <x:c r="AG29" s="22" t="str">
        <x:v>Billed annually</x:v>
      </x:c>
      <x:c r="AH29" s="22" t="str">
        <x:v>Essential</x:v>
      </x:c>
      <x:c r="AI29" s="22" t="str">
        <x:v>Not publicly stated</x:v>
      </x:c>
      <x:c r="AJ29" s="22" t="str">
        <x:v>12 months</x:v>
      </x:c>
      <x:c r="AK29" s="22" t="str">
        <x:v>RoomieAI research credits</x:v>
      </x:c>
      <x:c r="AL29" s="22" t="str">
        <x:v>RoomieAI research credit</x:v>
      </x:c>
      <x:c r="AM29" s="22" t="str">
        <x:v>Not publicly defined; C6 remains 0.</x:v>
      </x:c>
      <x:c r="AN29" s="22" t="str">
        <x:v>5,000 RoomieAI research credits on Essential</x:v>
      </x:c>
      <x:c r="AO29" s="22" t="str">
        <x:v>No public RoomieAI top-up or overage price; C8 remains 0.</x:v>
      </x:c>
      <x:c r="AP29" s="22" t="str">
        <x:v>Not calculable; C10 remains 0.</x:v>
      </x:c>
      <x:c r="AQ29" s="22" t="str">
        <x:v>Public base price: $2,500/month for Essential, billed annually. Source: https://www.commonroom.io/pricing/</x:v>
      </x:c>
      <x:c r="AR29" s="22" t="str">
        <x:v>Minimum AI-eligible plan/access: Essential. AI packaging: RoomieAI research credits.</x:v>
      </x:c>
      <x:c r="AS29" s="22" t="str">
        <x:v>Minimum commitment: 12 months; billing cadence: Billed annually; minimum AI access cost: $2,500/month with annual commitment.</x:v>
      </x:c>
      <x:c r="AT29" s="22" t="str">
        <x:v>AI packaging: RoomieAI research credits. Capability: RoomieAI.</x:v>
      </x:c>
      <x:c r="AU29" s="22" t="str">
        <x:v>AI billing unit or explicit no-meter basis: RoomieAI research credit. Supporting language/value: Essential is $2,500/month billed annually and includes 5,000 RoomieAI research credits.</x:v>
      </x:c>
      <x:c r="AV29" s="22" t="str">
        <x:v>Criterion not passed.</x:v>
      </x:c>
      <x:c r="AW29" s="22" t="str">
        <x:v>Recurring allowance: 5,000 RoomieAI research credits on Essential.</x:v>
      </x:c>
      <x:c r="AX29" s="22" t="str">
        <x:v>Criterion not passed.</x:v>
      </x:c>
      <x:c r="AY29" s="22" t="str">
        <x:v>Minimum AI access cost: $2,500/month with annual commitment.</x:v>
      </x:c>
      <x:c r="AZ29" s="22" t="str">
        <x:v>Criterion not passed.</x:v>
      </x:c>
      <x:c r="BA29" s="22" t="str">
        <x:v>Priority: criterion/evidence conflict repair</x:v>
      </x:c>
      <x:c r="BB29" s="22" t="n">
        <x:v>7</x:v>
      </x:c>
      <x:c r="BC29" s="22" t="n">
        <x:f>R29-BB29</x:f>
        <x:v>0</x:v>
      </x:c>
      <x:c r="BD29" s="22" t="str">
        <x:f>IF(R29=SUM(H29:Q29),"PASS","FAIL")</x:f>
        <x:v>PASS</x:v>
      </x:c>
      <x:c r="BE29" s="22" t="str">
        <x:f>IF(S29=IF(R29&gt;=9,"Fully calculable",IF(R29&gt;=7,"Substantially calculable",IF(R29&gt;=4,"Partially calculable",IF(R29&gt;=1,"Limited disclosure","Not publicly calculable")))),"PASS","FAIL")</x:f>
        <x:v>PASS</x:v>
      </x:c>
      <x:c r="BF29" s="22" t="str">
        <x:f>IF(H29=0,"PASS",IF(AND(AQ29&lt;&gt;"",ISERROR(SEARCH("Criterion not passed",AQ29)),ISERROR(SEARCH("not fully recorded",AQ29))),"PASS","FAIL"))</x:f>
        <x:v>PASS</x:v>
      </x:c>
      <x:c r="BG29" s="22" t="str">
        <x:f>IF(I29=0,"PASS",IF(AND(AR29&lt;&gt;"",ISERROR(SEARCH("Criterion not passed",AR29)),ISERROR(SEARCH("not fully recorded",AR29))),"PASS","FAIL"))</x:f>
        <x:v>PASS</x:v>
      </x:c>
      <x:c r="BH29" s="22" t="str">
        <x:f>IF(J29=0,"PASS",IF(AND(AS29&lt;&gt;"",ISERROR(SEARCH("Criterion not passed",AS29)),ISERROR(SEARCH("not fully recorded",AS29))),"PASS","FAIL"))</x:f>
        <x:v>PASS</x:v>
      </x:c>
      <x:c r="BI29" s="22" t="str">
        <x:f>IF(K29=0,"PASS",IF(AND(AT29&lt;&gt;"",ISERROR(SEARCH("Criterion not passed",AT29)),ISERROR(SEARCH("not fully recorded",AT29))),"PASS","FAIL"))</x:f>
        <x:v>PASS</x:v>
      </x:c>
      <x:c r="BJ29" s="22" t="str">
        <x:f>IF(L29=0,"PASS",IF(AND(AU29&lt;&gt;"",ISERROR(SEARCH("Criterion not passed",AU29)),ISERROR(SEARCH("not fully recorded",AU29)),ISERROR(SEARCH("not publicly disclosed",AU29)),ISERROR(SEARCH("not disclosed",AU29)),ISERROR(SEARCH("not recorded",AU29)),ISERROR(SEARCH("not publicly defined",AU29)),ISERROR(SEARCH("not defined",AU29))),"PASS","FAIL"))</x:f>
        <x:v>PASS</x:v>
      </x:c>
      <x:c r="BK29" s="22" t="str">
        <x:f>IF(M29=0,"PASS",IF(AND(AV29&lt;&gt;"",ISERROR(SEARCH("Criterion not passed",AV29)),ISERROR(SEARCH("not fully recorded",AV29)),ISERROR(SEARCH("not publicly disclosed",AV29)),ISERROR(SEARCH("not disclosed",AV29)),ISERROR(SEARCH("not recorded",AV29)),ISERROR(SEARCH("not publicly defined",AV29)),ISERROR(SEARCH("not defined",AV29))),"PASS","FAIL"))</x:f>
        <x:v>PASS</x:v>
      </x:c>
      <x:c r="BL29" s="22" t="str">
        <x:f>IF(N29=0,"PASS",IF(AND(AW29&lt;&gt;"",ISERROR(SEARCH("Criterion not passed",AW29)),ISERROR(SEARCH("not fully recorded",AW29)),ISERROR(SEARCH("not publicly disclosed",AW29)),ISERROR(SEARCH("not disclosed",AW29)),ISERROR(SEARCH("not recorded",AW29)),ISERROR(SEARCH("not quantified",AW29)),ISERROR(SEARCH("one-time rather than recurring",AW29))),"PASS","FAIL"))</x:f>
        <x:v>PASS</x:v>
      </x:c>
      <x:c r="BM29" s="22" t="str">
        <x:f>IF(O29=0,"PASS",IF(AND(AX29&lt;&gt;"",ISERROR(SEARCH("Criterion not passed",AX29)),ISERROR(SEARCH("not fully recorded",AX29)),ISERROR(SEARCH("not publicly disclosed",AX29)),ISERROR(SEARCH("not disclosed",AX29)),ISERROR(SEARCH("not recorded",AX29)),ISERROR(SEARCH("not quantified",AX29)),ISERROR(SEARCH("no public",AX29))),"PASS","FAIL"))</x:f>
        <x:v>PASS</x:v>
      </x:c>
      <x:c r="BN29" s="22" t="str">
        <x:f>IF(P29=0,"PASS",IF(AND(AY29&lt;&gt;"",ISERROR(SEARCH("Criterion not passed",AY29)),ISERROR(SEARCH("not fully recorded",AY29)),ISERROR(SEARCH("not publicly calculable",AY29)),ISERROR(SEARCH("not calculable",AY29)),ISERROR(SEARCH("not recorded",AY29))),"PASS","FAIL"))</x:f>
        <x:v>PASS</x:v>
      </x:c>
      <x:c r="BO29" s="22" t="str">
        <x:f>IF(Q29=0,"PASS",IF(AND(AZ29&lt;&gt;"",ISERROR(SEARCH("Criterion not passed",AZ29)),ISERROR(SEARCH("not fully recorded",AZ29)),ISERROR(SEARCH("not publicly calculable",AZ29)),ISERROR(SEARCH("not calculable",AZ29)),ISERROR(SEARCH("not recorded",AZ29))),"PASS","FAIL"))</x:f>
        <x:v>PASS</x:v>
      </x:c>
      <x:c r="BP29" s="22" t="str">
        <x:f>IF(COUNTIF(BF29:BO29,"FAIL")=0,"PASS","FAIL")</x:f>
        <x:v>PASS</x:v>
      </x:c>
      <x:c r="BQ29" s="22" t="str"/>
      <x:c r="BR29" s="22" t="str"/>
      <x:c r="BS29" s="22" t="str"/>
      <x:c r="BT29" s="22" t="str"/>
      <x:c r="BU29" s="22" t="str"/>
      <x:c r="BV29" s="22" t="str"/>
    </x:row>
    <x:row r="30" ht="36" customHeight="1">
      <x:c r="A30" s="22" t="str">
        <x:v>V028</x:v>
      </x:c>
      <x:c r="B30" s="22" t="str">
        <x:v>Demandbase</x:v>
      </x:c>
      <x:c r="C30" s="22" t="str">
        <x:v>ABM and GTM intelligence</x:v>
      </x:c>
      <x:c r="D30" s="22" t="str">
        <x:v>Demandbase AI</x:v>
      </x:c>
      <x:c r="E30" s="22" t="str">
        <x:v>No numeric public price</x:v>
      </x:c>
      <x:c r="F30" s="22" t="str">
        <x:v>Not publicly calculable</x:v>
      </x:c>
      <x:c r="G30" s="22" t="str">
        <x:v>Platform fee plus per-user fee; values undisclosed</x:v>
      </x:c>
      <x:c r="H30" s="22" t="n">
        <x:v>0</x:v>
      </x:c>
      <x:c r="I30" s="22" t="n">
        <x:v>0</x:v>
      </x:c>
      <x:c r="J30" s="22" t="n">
        <x:v>0</x:v>
      </x:c>
      <x:c r="K30" s="22" t="n">
        <x:v>0</x:v>
      </x:c>
      <x:c r="L30" s="22" t="n">
        <x:v>0</x:v>
      </x:c>
      <x:c r="M30" s="22" t="n">
        <x:v>0</x:v>
      </x:c>
      <x:c r="N30" s="22" t="n">
        <x:v>0</x:v>
      </x:c>
      <x:c r="O30" s="22" t="n">
        <x:v>0</x:v>
      </x:c>
      <x:c r="P30" s="22" t="n">
        <x:v>0</x:v>
      </x:c>
      <x:c r="Q30" s="22" t="n">
        <x:v>0</x:v>
      </x:c>
      <x:c r="R30" s="22" t="n">
        <x:f>SUM(H30:Q30)</x:f>
        <x:v>0</x:v>
      </x:c>
      <x:c r="S30" s="22" t="str">
        <x:f>IF(R30=0,"Not publicly calculable",IF(R30&lt;=3,"Limited disclosure",IF(R30&lt;=6,"Partially calculable",IF(R30&lt;=8,"Substantially calculable","Fully calculable"))))</x:f>
        <x:v>Not publicly calculable</x:v>
      </x:c>
      <x:c r="T30" s="22" t="str">
        <x:v>AI-assisted adjudicated r4</x:v>
      </x:c>
      <x:c r="U30" s="22" t="str">
        <x:v>Research complete - publication drafting pending</x:v>
      </x:c>
      <x:c r="V30" s="22" t="str">
        <x:v>https://www.demandbase.com/pricing/</x:v>
      </x:c>
      <x:c r="W30" s="22" t="str">
        <x:v>https://www.demandbase.com/products/demandbase-ai/</x:v>
      </x:c>
      <x:c r="X30" s="22" t="str">
        <x:v>Demandbase official pricing/product page (descriptive record; live HTML title not independently captured in r2)</x:v>
      </x:c>
      <x:c r="Y30" s="22" t="str">
        <x:v>https://www.demandbase.com/pricing/</x:v>
      </x:c>
      <x:c r="Z30" s="22" t="str">
        <x:v>https://www.demandbase.com/products/demandbase-ai/</x:v>
      </x:c>
      <x:c r="AA30" s="22" t="str">
        <x:v>Official pricing explains the structure but requires a customised quote.</x:v>
      </x:c>
      <x:c r="AB30" s="22" t="str">
        <x:v>Official pricing explains the structure but requires a customised quote.</x:v>
      </x:c>
      <x:c r="AC30" s="22" t="str">
        <x:v>Pricing structure alone does not satisfy numeric criteria.</x:v>
      </x:c>
      <x:c r="AD30" s="22" t="str">
        <x:v>2026-07-12</x:v>
      </x:c>
      <x:c r="AE30" s="22" t="str">
        <x:v>Unauthenticated public web; locale not controllable; researcher context Asia/Kolkata</x:v>
      </x:c>
      <x:c r="AF30" s="22" t="str">
        <x:v>Not applicable / not displayed</x:v>
      </x:c>
      <x:c r="AG30" s="22" t="str">
        <x:v>Not publicly stated; pricing is quote-gated</x:v>
      </x:c>
      <x:c r="AH30" s="22" t="str">
        <x:v>No public minimum AI-eligible plan identified</x:v>
      </x:c>
      <x:c r="AI30" s="22" t="str">
        <x:v>Not publicly stated</x:v>
      </x:c>
      <x:c r="AJ30" s="22" t="str">
        <x:v>Not publicly stated</x:v>
      </x:c>
      <x:c r="AK30" s="22" t="str">
        <x:v>Platform fee plus per-user fee; values undisclosed</x:v>
      </x:c>
      <x:c r="AL30" s="22" t="str">
        <x:v>Not publicly disclosed</x:v>
      </x:c>
      <x:c r="AM30" s="22" t="str">
        <x:v>Not publicly disclosed</x:v>
      </x:c>
      <x:c r="AN30" s="22" t="str">
        <x:v>Not publicly disclosed</x:v>
      </x:c>
      <x:c r="AO30" s="22" t="str">
        <x:v>Not publicly disclosed</x:v>
      </x:c>
      <x:c r="AP30" s="22" t="str">
        <x:v>Criterion not passed</x:v>
      </x:c>
      <x:c r="AQ30" s="22" t="str">
        <x:v>Criterion not passed.</x:v>
      </x:c>
      <x:c r="AR30" s="22" t="str">
        <x:v>Criterion not passed.</x:v>
      </x:c>
      <x:c r="AS30" s="22" t="str">
        <x:v>Criterion not passed.</x:v>
      </x:c>
      <x:c r="AT30" s="22" t="str">
        <x:v>Criterion not passed.</x:v>
      </x:c>
      <x:c r="AU30" s="22" t="str">
        <x:v>Criterion not passed.</x:v>
      </x:c>
      <x:c r="AV30" s="22" t="str">
        <x:v>Criterion not passed.</x:v>
      </x:c>
      <x:c r="AW30" s="22" t="str">
        <x:v>Criterion not passed.</x:v>
      </x:c>
      <x:c r="AX30" s="22" t="str">
        <x:v>Criterion not passed.</x:v>
      </x:c>
      <x:c r="AY30" s="22" t="str">
        <x:v>Criterion not passed.</x:v>
      </x:c>
      <x:c r="AZ30" s="22" t="str">
        <x:v>Criterion not passed.</x:v>
      </x:c>
      <x:c r="BA30" s="22" t="str">
        <x:v>Priority: score 0-3</x:v>
      </x:c>
      <x:c r="BB30" s="22" t="n">
        <x:v>0</x:v>
      </x:c>
      <x:c r="BC30" s="22" t="n">
        <x:f>R30-BB30</x:f>
        <x:v>0</x:v>
      </x:c>
      <x:c r="BD30" s="22" t="str">
        <x:f>IF(R30=SUM(H30:Q30),"PASS","FAIL")</x:f>
        <x:v>PASS</x:v>
      </x:c>
      <x:c r="BE30" s="22" t="str">
        <x:f>IF(S30=IF(R30&gt;=9,"Fully calculable",IF(R30&gt;=7,"Substantially calculable",IF(R30&gt;=4,"Partially calculable",IF(R30&gt;=1,"Limited disclosure","Not publicly calculable")))),"PASS","FAIL")</x:f>
        <x:v>PASS</x:v>
      </x:c>
      <x:c r="BF30" s="22" t="str">
        <x:f>IF(H30=0,"PASS",IF(AND(AQ30&lt;&gt;"",ISERROR(SEARCH("Criterion not passed",AQ30)),ISERROR(SEARCH("not fully recorded",AQ30))),"PASS","FAIL"))</x:f>
        <x:v>PASS</x:v>
      </x:c>
      <x:c r="BG30" s="22" t="str">
        <x:f>IF(I30=0,"PASS",IF(AND(AR30&lt;&gt;"",ISERROR(SEARCH("Criterion not passed",AR30)),ISERROR(SEARCH("not fully recorded",AR30))),"PASS","FAIL"))</x:f>
        <x:v>PASS</x:v>
      </x:c>
      <x:c r="BH30" s="22" t="str">
        <x:f>IF(J30=0,"PASS",IF(AND(AS30&lt;&gt;"",ISERROR(SEARCH("Criterion not passed",AS30)),ISERROR(SEARCH("not fully recorded",AS30))),"PASS","FAIL"))</x:f>
        <x:v>PASS</x:v>
      </x:c>
      <x:c r="BI30" s="22" t="str">
        <x:f>IF(K30=0,"PASS",IF(AND(AT30&lt;&gt;"",ISERROR(SEARCH("Criterion not passed",AT30)),ISERROR(SEARCH("not fully recorded",AT30))),"PASS","FAIL"))</x:f>
        <x:v>PASS</x:v>
      </x:c>
      <x:c r="BJ30" s="22" t="str">
        <x:f>IF(L30=0,"PASS",IF(AND(AU30&lt;&gt;"",ISERROR(SEARCH("Criterion not passed",AU30)),ISERROR(SEARCH("not fully recorded",AU30)),ISERROR(SEARCH("not publicly disclosed",AU30)),ISERROR(SEARCH("not disclosed",AU30)),ISERROR(SEARCH("not recorded",AU30)),ISERROR(SEARCH("not publicly defined",AU30)),ISERROR(SEARCH("not defined",AU30))),"PASS","FAIL"))</x:f>
        <x:v>PASS</x:v>
      </x:c>
      <x:c r="BK30" s="22" t="str">
        <x:f>IF(M30=0,"PASS",IF(AND(AV30&lt;&gt;"",ISERROR(SEARCH("Criterion not passed",AV30)),ISERROR(SEARCH("not fully recorded",AV30)),ISERROR(SEARCH("not publicly disclosed",AV30)),ISERROR(SEARCH("not disclosed",AV30)),ISERROR(SEARCH("not recorded",AV30)),ISERROR(SEARCH("not publicly defined",AV30)),ISERROR(SEARCH("not defined",AV30))),"PASS","FAIL"))</x:f>
        <x:v>PASS</x:v>
      </x:c>
      <x:c r="BL30" s="22" t="str">
        <x:f>IF(N30=0,"PASS",IF(AND(AW30&lt;&gt;"",ISERROR(SEARCH("Criterion not passed",AW30)),ISERROR(SEARCH("not fully recorded",AW30)),ISERROR(SEARCH("not publicly disclosed",AW30)),ISERROR(SEARCH("not disclosed",AW30)),ISERROR(SEARCH("not recorded",AW30)),ISERROR(SEARCH("not quantified",AW30)),ISERROR(SEARCH("one-time rather than recurring",AW30))),"PASS","FAIL"))</x:f>
        <x:v>PASS</x:v>
      </x:c>
      <x:c r="BM30" s="22" t="str">
        <x:f>IF(O30=0,"PASS",IF(AND(AX30&lt;&gt;"",ISERROR(SEARCH("Criterion not passed",AX30)),ISERROR(SEARCH("not fully recorded",AX30)),ISERROR(SEARCH("not publicly disclosed",AX30)),ISERROR(SEARCH("not disclosed",AX30)),ISERROR(SEARCH("not recorded",AX30)),ISERROR(SEARCH("not quantified",AX30)),ISERROR(SEARCH("no public",AX30))),"PASS","FAIL"))</x:f>
        <x:v>PASS</x:v>
      </x:c>
      <x:c r="BN30" s="22" t="str">
        <x:f>IF(P30=0,"PASS",IF(AND(AY30&lt;&gt;"",ISERROR(SEARCH("Criterion not passed",AY30)),ISERROR(SEARCH("not fully recorded",AY30)),ISERROR(SEARCH("not publicly calculable",AY30)),ISERROR(SEARCH("not calculable",AY30)),ISERROR(SEARCH("not recorded",AY30))),"PASS","FAIL"))</x:f>
        <x:v>PASS</x:v>
      </x:c>
      <x:c r="BO30" s="22" t="str">
        <x:f>IF(Q30=0,"PASS",IF(AND(AZ30&lt;&gt;"",ISERROR(SEARCH("Criterion not passed",AZ30)),ISERROR(SEARCH("not fully recorded",AZ30)),ISERROR(SEARCH("not publicly calculable",AZ30)),ISERROR(SEARCH("not calculable",AZ30)),ISERROR(SEARCH("not recorded",AZ30))),"PASS","FAIL"))</x:f>
        <x:v>PASS</x:v>
      </x:c>
      <x:c r="BP30" s="22" t="str">
        <x:f>IF(COUNTIF(BF30:BO30,"FAIL")=0,"PASS","FAIL")</x:f>
        <x:v>PASS</x:v>
      </x:c>
      <x:c r="BQ30" s="22" t="str"/>
      <x:c r="BR30" s="22" t="str"/>
      <x:c r="BS30" s="22" t="str"/>
      <x:c r="BT30" s="22" t="str"/>
      <x:c r="BU30" s="22" t="str"/>
      <x:c r="BV30" s="22" t="str"/>
    </x:row>
    <x:row r="31" ht="36" customHeight="1">
      <x:c r="A31" s="22" t="str">
        <x:v>V029</x:v>
      </x:c>
      <x:c r="B31" s="22" t="str">
        <x:v>Factors.ai</x:v>
      </x:c>
      <x:c r="C31" s="22" t="str">
        <x:v>ABM and GTM intelligence</x:v>
      </x:c>
      <x:c r="D31" s="22" t="str">
        <x:v>Scout and Scout Agents</x:v>
      </x:c>
      <x:c r="E31" s="22" t="str">
        <x:v>Public platform tiers start at $199/month</x:v>
      </x:c>
      <x:c r="F31" s="22" t="str">
        <x:v>Not publicly calculable for Scout</x:v>
      </x:c>
      <x:c r="G31" s="22" t="str">
        <x:v>Scout credits</x:v>
      </x:c>
      <x:c r="H31" s="22" t="n">
        <x:v>1</x:v>
      </x:c>
      <x:c r="I31" s="22" t="n">
        <x:v>0</x:v>
      </x:c>
      <x:c r="J31" s="22" t="n">
        <x:v>0</x:v>
      </x:c>
      <x:c r="K31" s="22" t="n">
        <x:v>1</x:v>
      </x:c>
      <x:c r="L31" s="22" t="n">
        <x:v>1</x:v>
      </x:c>
      <x:c r="M31" s="22" t="n">
        <x:v>0</x:v>
      </x:c>
      <x:c r="N31" s="22" t="n">
        <x:v>0</x:v>
      </x:c>
      <x:c r="O31" s="22" t="n">
        <x:v>0</x:v>
      </x:c>
      <x:c r="P31" s="22" t="n">
        <x:v>0</x:v>
      </x:c>
      <x:c r="Q31" s="22" t="n">
        <x:v>0</x:v>
      </x:c>
      <x:c r="R31" s="22" t="n">
        <x:f>SUM(H31:Q31)</x:f>
        <x:v>3</x:v>
      </x:c>
      <x:c r="S31" s="22" t="str">
        <x:f>IF(R31=0,"Not publicly calculable",IF(R31&lt;=3,"Limited disclosure",IF(R31&lt;=6,"Partially calculable",IF(R31&lt;=8,"Substantially calculable","Fully calculable"))))</x:f>
        <x:v>Limited disclosure</x:v>
      </x:c>
      <x:c r="T31" s="22" t="str">
        <x:v>AI-assisted adjudicated r4</x:v>
      </x:c>
      <x:c r="U31" s="22" t="str">
        <x:v>Research complete - publication drafting pending</x:v>
      </x:c>
      <x:c r="V31" s="22" t="str">
        <x:v>https://www.factors.ai/pricing</x:v>
      </x:c>
      <x:c r="W31" s="22" t="str">
        <x:v>https://www.factors.ai/scout</x:v>
      </x:c>
      <x:c r="X31" s="22" t="str">
        <x:v>Factors.ai Product Updates and Releases; Factors.ai Pricing</x:v>
      </x:c>
      <x:c r="Y31" s="22" t="str">
        <x:v>https://www.factors.ai/product-updates-and-releases</x:v>
      </x:c>
      <x:c r="Z31" s="22" t="str">
        <x:v>https://www.factors.ai/pricing</x:v>
      </x:c>
      <x:c r="AA31" s="22" t="str">
        <x:v>Platform price is public and Scout uses credits, but AI plan mapping, grant and top-up prices are not.</x:v>
      </x:c>
      <x:c r="AB31" s="22" t="str">
        <x:v>Agents and Scout share a single AI-credit pool; 100,000 credits is a recommended starting point.</x:v>
      </x:c>
      <x:c r="AC31" s="22" t="str">
        <x:v>A public platform price is not assumed to be an AI-access price.</x:v>
      </x:c>
      <x:c r="AD31" s="22" t="str">
        <x:v>2026-07-12</x:v>
      </x:c>
      <x:c r="AE31" s="22" t="str">
        <x:v>Unauthenticated public web; locale not controllable; researcher context Asia/Kolkata</x:v>
      </x:c>
      <x:c r="AF31" s="22" t="str">
        <x:v>USD</x:v>
      </x:c>
      <x:c r="AG31" s="22" t="str">
        <x:v>Lite monthly; other displayed plans annual</x:v>
      </x:c>
      <x:c r="AH31" s="22" t="str">
        <x:v>No public minimum AI-eligible plan identified; Scout and Agents use a unified credit pool</x:v>
      </x:c>
      <x:c r="AI31" s="22" t="str">
        <x:v>Not publicly stated</x:v>
      </x:c>
      <x:c r="AJ31" s="22" t="str">
        <x:v>Not publicly stated</x:v>
      </x:c>
      <x:c r="AK31" s="22" t="str">
        <x:v>Scout and Agents share one unified AI-credit pool.</x:v>
      </x:c>
      <x:c r="AL31" s="22" t="str">
        <x:v>Unified AI credit for Scout and Agents</x:v>
      </x:c>
      <x:c r="AM31" s="22" t="str">
        <x:v>No public definition of one credit or action consumption; C6 changed to 0.</x:v>
      </x:c>
      <x:c r="AN31" s="22" t="str">
        <x:v>100,000 is a recommendation, not a public recurring plan allowance; C7 remains 0.</x:v>
      </x:c>
      <x:c r="AO31" s="22" t="str">
        <x:v>No public AI-credit price; C8 remains 0.</x:v>
      </x:c>
      <x:c r="AP31" s="22" t="str">
        <x:v>Not calculable; C10 remains 0.</x:v>
      </x:c>
      <x:c r="AQ31" s="22" t="str">
        <x:v>Public base price: Public platform tiers start at $199/month. Source: https://www.factors.ai/pricing</x:v>
      </x:c>
      <x:c r="AR31" s="22" t="str">
        <x:v>Criterion not passed.</x:v>
      </x:c>
      <x:c r="AS31" s="22" t="str">
        <x:v>Criterion not passed.</x:v>
      </x:c>
      <x:c r="AT31" s="22" t="str">
        <x:v>Scout and Agents share a single unified AI-credit pool. Source: https://www.factors.ai/product-updates-and-releases</x:v>
      </x:c>
      <x:c r="AU31" s="22" t="str">
        <x:v>AI billing unit or explicit no-meter basis: Unified AI credit for Scout and Agents. Supporting language/value: Agents and Scout share a single AI-credit pool; 100,000 credits is a recommended starting point.</x:v>
      </x:c>
      <x:c r="AV31" s="22" t="str">
        <x:v>Criterion not passed.</x:v>
      </x:c>
      <x:c r="AW31" s="22" t="str">
        <x:v>Criterion not passed.</x:v>
      </x:c>
      <x:c r="AX31" s="22" t="str">
        <x:v>Criterion not passed.</x:v>
      </x:c>
      <x:c r="AY31" s="22" t="str">
        <x:v>Criterion not passed.</x:v>
      </x:c>
      <x:c r="AZ31" s="22" t="str">
        <x:v>Criterion not passed.</x:v>
      </x:c>
      <x:c r="BA31" s="22" t="str">
        <x:v>Priority: score 0-3</x:v>
      </x:c>
      <x:c r="BB31" s="22" t="n">
        <x:v>3</x:v>
      </x:c>
      <x:c r="BC31" s="22" t="n">
        <x:f>R31-BB31</x:f>
        <x:v>0</x:v>
      </x:c>
      <x:c r="BD31" s="22" t="str">
        <x:f>IF(R31=SUM(H31:Q31),"PASS","FAIL")</x:f>
        <x:v>PASS</x:v>
      </x:c>
      <x:c r="BE31" s="22" t="str">
        <x:f>IF(S31=IF(R31&gt;=9,"Fully calculable",IF(R31&gt;=7,"Substantially calculable",IF(R31&gt;=4,"Partially calculable",IF(R31&gt;=1,"Limited disclosure","Not publicly calculable")))),"PASS","FAIL")</x:f>
        <x:v>PASS</x:v>
      </x:c>
      <x:c r="BF31" s="22" t="str">
        <x:f>IF(H31=0,"PASS",IF(AND(AQ31&lt;&gt;"",ISERROR(SEARCH("Criterion not passed",AQ31)),ISERROR(SEARCH("not fully recorded",AQ31))),"PASS","FAIL"))</x:f>
        <x:v>PASS</x:v>
      </x:c>
      <x:c r="BG31" s="22" t="str">
        <x:f>IF(I31=0,"PASS",IF(AND(AR31&lt;&gt;"",ISERROR(SEARCH("Criterion not passed",AR31)),ISERROR(SEARCH("not fully recorded",AR31))),"PASS","FAIL"))</x:f>
        <x:v>PASS</x:v>
      </x:c>
      <x:c r="BH31" s="22" t="str">
        <x:f>IF(J31=0,"PASS",IF(AND(AS31&lt;&gt;"",ISERROR(SEARCH("Criterion not passed",AS31)),ISERROR(SEARCH("not fully recorded",AS31))),"PASS","FAIL"))</x:f>
        <x:v>PASS</x:v>
      </x:c>
      <x:c r="BI31" s="22" t="str">
        <x:f>IF(K31=0,"PASS",IF(AND(AT31&lt;&gt;"",ISERROR(SEARCH("Criterion not passed",AT31)),ISERROR(SEARCH("not fully recorded",AT31))),"PASS","FAIL"))</x:f>
        <x:v>PASS</x:v>
      </x:c>
      <x:c r="BJ31" s="22" t="str">
        <x:f>IF(L31=0,"PASS",IF(AND(AU31&lt;&gt;"",ISERROR(SEARCH("Criterion not passed",AU31)),ISERROR(SEARCH("not fully recorded",AU31)),ISERROR(SEARCH("not publicly disclosed",AU31)),ISERROR(SEARCH("not disclosed",AU31)),ISERROR(SEARCH("not recorded",AU31)),ISERROR(SEARCH("not publicly defined",AU31)),ISERROR(SEARCH("not defined",AU31))),"PASS","FAIL"))</x:f>
        <x:v>PASS</x:v>
      </x:c>
      <x:c r="BK31" s="22" t="str">
        <x:f>IF(M31=0,"PASS",IF(AND(AV31&lt;&gt;"",ISERROR(SEARCH("Criterion not passed",AV31)),ISERROR(SEARCH("not fully recorded",AV31)),ISERROR(SEARCH("not publicly disclosed",AV31)),ISERROR(SEARCH("not disclosed",AV31)),ISERROR(SEARCH("not recorded",AV31)),ISERROR(SEARCH("not publicly defined",AV31)),ISERROR(SEARCH("not defined",AV31))),"PASS","FAIL"))</x:f>
        <x:v>PASS</x:v>
      </x:c>
      <x:c r="BL31" s="22" t="str">
        <x:f>IF(N31=0,"PASS",IF(AND(AW31&lt;&gt;"",ISERROR(SEARCH("Criterion not passed",AW31)),ISERROR(SEARCH("not fully recorded",AW31)),ISERROR(SEARCH("not publicly disclosed",AW31)),ISERROR(SEARCH("not disclosed",AW31)),ISERROR(SEARCH("not recorded",AW31)),ISERROR(SEARCH("not quantified",AW31)),ISERROR(SEARCH("one-time rather than recurring",AW31))),"PASS","FAIL"))</x:f>
        <x:v>PASS</x:v>
      </x:c>
      <x:c r="BM31" s="22" t="str">
        <x:f>IF(O31=0,"PASS",IF(AND(AX31&lt;&gt;"",ISERROR(SEARCH("Criterion not passed",AX31)),ISERROR(SEARCH("not fully recorded",AX31)),ISERROR(SEARCH("not publicly disclosed",AX31)),ISERROR(SEARCH("not disclosed",AX31)),ISERROR(SEARCH("not recorded",AX31)),ISERROR(SEARCH("not quantified",AX31)),ISERROR(SEARCH("no public",AX31))),"PASS","FAIL"))</x:f>
        <x:v>PASS</x:v>
      </x:c>
      <x:c r="BN31" s="22" t="str">
        <x:f>IF(P31=0,"PASS",IF(AND(AY31&lt;&gt;"",ISERROR(SEARCH("Criterion not passed",AY31)),ISERROR(SEARCH("not fully recorded",AY31)),ISERROR(SEARCH("not publicly calculable",AY31)),ISERROR(SEARCH("not calculable",AY31)),ISERROR(SEARCH("not recorded",AY31))),"PASS","FAIL"))</x:f>
        <x:v>PASS</x:v>
      </x:c>
      <x:c r="BO31" s="22" t="str">
        <x:f>IF(Q31=0,"PASS",IF(AND(AZ31&lt;&gt;"",ISERROR(SEARCH("Criterion not passed",AZ31)),ISERROR(SEARCH("not fully recorded",AZ31)),ISERROR(SEARCH("not publicly calculable",AZ31)),ISERROR(SEARCH("not calculable",AZ31)),ISERROR(SEARCH("not recorded",AZ31))),"PASS","FAIL"))</x:f>
        <x:v>PASS</x:v>
      </x:c>
      <x:c r="BP31" s="22" t="str">
        <x:f>IF(COUNTIF(BF31:BO31,"FAIL")=0,"PASS","FAIL")</x:f>
        <x:v>PASS</x:v>
      </x:c>
      <x:c r="BQ31" s="22" t="str"/>
      <x:c r="BR31" s="22" t="str"/>
      <x:c r="BS31" s="22" t="str"/>
      <x:c r="BT31" s="22" t="str"/>
      <x:c r="BU31" s="22" t="str"/>
      <x:c r="BV31" s="22" t="str"/>
    </x:row>
    <x:row r="32" ht="36" customHeight="1">
      <x:c r="A32" s="22" t="str">
        <x:v>V030</x:v>
      </x:c>
      <x:c r="B32" s="22" t="str">
        <x:v>Intentsify</x:v>
      </x:c>
      <x:c r="C32" s="22" t="str">
        <x:v>ABM and GTM intelligence</x:v>
      </x:c>
      <x:c r="D32" s="22" t="str">
        <x:v>Intentsify AI-powered intent intelligence</x:v>
      </x:c>
      <x:c r="E32" s="22" t="str">
        <x:v>No numeric public platform price</x:v>
      </x:c>
      <x:c r="F32" s="22" t="str">
        <x:v>Not publicly calculable</x:v>
      </x:c>
      <x:c r="G32" s="22" t="str">
        <x:v>Custom program / service pricing</x:v>
      </x:c>
      <x:c r="H32" s="22" t="n">
        <x:v>0</x:v>
      </x:c>
      <x:c r="I32" s="22" t="n">
        <x:v>0</x:v>
      </x:c>
      <x:c r="J32" s="22" t="n">
        <x:v>0</x:v>
      </x:c>
      <x:c r="K32" s="22" t="n">
        <x:v>0</x:v>
      </x:c>
      <x:c r="L32" s="22" t="n">
        <x:v>0</x:v>
      </x:c>
      <x:c r="M32" s="22" t="n">
        <x:v>0</x:v>
      </x:c>
      <x:c r="N32" s="22" t="n">
        <x:v>0</x:v>
      </x:c>
      <x:c r="O32" s="22" t="n">
        <x:v>0</x:v>
      </x:c>
      <x:c r="P32" s="22" t="n">
        <x:v>0</x:v>
      </x:c>
      <x:c r="Q32" s="22" t="n">
        <x:v>0</x:v>
      </x:c>
      <x:c r="R32" s="22" t="n">
        <x:f>SUM(H32:Q32)</x:f>
        <x:v>0</x:v>
      </x:c>
      <x:c r="S32" s="22" t="str">
        <x:f>IF(R32=0,"Not publicly calculable",IF(R32&lt;=3,"Limited disclosure",IF(R32&lt;=6,"Partially calculable",IF(R32&lt;=8,"Substantially calculable","Fully calculable"))))</x:f>
        <x:v>Not publicly calculable</x:v>
      </x:c>
      <x:c r="T32" s="22" t="str">
        <x:v>AI-assisted adjudicated r4</x:v>
      </x:c>
      <x:c r="U32" s="22" t="str">
        <x:v>Research complete - publication drafting pending</x:v>
      </x:c>
      <x:c r="V32" s="22" t="str">
        <x:v>https://intentsify.io/pricing/</x:v>
      </x:c>
      <x:c r="W32" s="22" t="str">
        <x:v>https://intentsify.io/</x:v>
      </x:c>
      <x:c r="X32" s="22" t="str">
        <x:v>Intentsify official pricing/product page (descriptive record; live HTML title not independently captured in r2)</x:v>
      </x:c>
      <x:c r="Y32" s="22" t="str">
        <x:v>https://intentsify.io/pricing/</x:v>
      </x:c>
      <x:c r="Z32" s="22" t="str">
        <x:v>https://intentsify.io/</x:v>
      </x:c>
      <x:c r="AA32" s="22" t="str">
        <x:v>Official Intentsify pages describe AI-powered intent intelligence but do not publish a standard platform entry price or AI usage economics.</x:v>
      </x:c>
      <x:c r="AB32" s="22" t="str">
        <x:v>Official Intentsify pages describe AI-powered intent intelligence but do not publish a standard platform entry price or AI usage economics.</x:v>
      </x:c>
      <x:c r="AC32" s="22" t="str">
        <x:v>Public CPL/CPM references for services are outside the selected principal AI platform and were not substituted.</x:v>
      </x:c>
      <x:c r="AD32" s="22" t="str">
        <x:v>2026-07-12</x:v>
      </x:c>
      <x:c r="AE32" s="22" t="str">
        <x:v>Unauthenticated public web; locale not controllable; researcher context Asia/Kolkata</x:v>
      </x:c>
      <x:c r="AF32" s="22" t="str">
        <x:v>Not applicable / not displayed</x:v>
      </x:c>
      <x:c r="AG32" s="22" t="str">
        <x:v>Not publicly stated</x:v>
      </x:c>
      <x:c r="AH32" s="22" t="str">
        <x:v>Not publicly established</x:v>
      </x:c>
      <x:c r="AI32" s="22" t="str">
        <x:v>Not publicly stated</x:v>
      </x:c>
      <x:c r="AJ32" s="22" t="str">
        <x:v>Not publicly stated</x:v>
      </x:c>
      <x:c r="AK32" s="22" t="str">
        <x:v>Not publicly established</x:v>
      </x:c>
      <x:c r="AL32" s="22" t="str">
        <x:v>Not publicly disclosed</x:v>
      </x:c>
      <x:c r="AM32" s="22" t="str">
        <x:v>Not publicly disclosed</x:v>
      </x:c>
      <x:c r="AN32" s="22" t="str">
        <x:v>Not publicly disclosed</x:v>
      </x:c>
      <x:c r="AO32" s="22" t="str">
        <x:v>Not publicly disclosed</x:v>
      </x:c>
      <x:c r="AP32" s="22" t="str">
        <x:v>Criterion not passed</x:v>
      </x:c>
      <x:c r="AQ32" s="22" t="str">
        <x:v>Criterion not passed.</x:v>
      </x:c>
      <x:c r="AR32" s="22" t="str">
        <x:v>Criterion not passed.</x:v>
      </x:c>
      <x:c r="AS32" s="22" t="str">
        <x:v>Criterion not passed.</x:v>
      </x:c>
      <x:c r="AT32" s="22" t="str">
        <x:v>Criterion not passed.</x:v>
      </x:c>
      <x:c r="AU32" s="22" t="str">
        <x:v>Criterion not passed.</x:v>
      </x:c>
      <x:c r="AV32" s="22" t="str">
        <x:v>Criterion not passed.</x:v>
      </x:c>
      <x:c r="AW32" s="22" t="str">
        <x:v>Criterion not passed.</x:v>
      </x:c>
      <x:c r="AX32" s="22" t="str">
        <x:v>Criterion not passed.</x:v>
      </x:c>
      <x:c r="AY32" s="22" t="str">
        <x:v>Criterion not passed.</x:v>
      </x:c>
      <x:c r="AZ32" s="22" t="str">
        <x:v>Criterion not passed.</x:v>
      </x:c>
      <x:c r="BA32" s="22" t="str">
        <x:v>Priority: score 0-3</x:v>
      </x:c>
      <x:c r="BB32" s="22" t="n">
        <x:v>0</x:v>
      </x:c>
      <x:c r="BC32" s="22" t="n">
        <x:f>R32-BB32</x:f>
        <x:v>0</x:v>
      </x:c>
      <x:c r="BD32" s="22" t="str">
        <x:f>IF(R32=SUM(H32:Q32),"PASS","FAIL")</x:f>
        <x:v>PASS</x:v>
      </x:c>
      <x:c r="BE32" s="22" t="str">
        <x:f>IF(S32=IF(R32&gt;=9,"Fully calculable",IF(R32&gt;=7,"Substantially calculable",IF(R32&gt;=4,"Partially calculable",IF(R32&gt;=1,"Limited disclosure","Not publicly calculable")))),"PASS","FAIL")</x:f>
        <x:v>PASS</x:v>
      </x:c>
      <x:c r="BF32" s="22" t="str">
        <x:f>IF(H32=0,"PASS",IF(AND(AQ32&lt;&gt;"",ISERROR(SEARCH("Criterion not passed",AQ32)),ISERROR(SEARCH("not fully recorded",AQ32))),"PASS","FAIL"))</x:f>
        <x:v>PASS</x:v>
      </x:c>
      <x:c r="BG32" s="22" t="str">
        <x:f>IF(I32=0,"PASS",IF(AND(AR32&lt;&gt;"",ISERROR(SEARCH("Criterion not passed",AR32)),ISERROR(SEARCH("not fully recorded",AR32))),"PASS","FAIL"))</x:f>
        <x:v>PASS</x:v>
      </x:c>
      <x:c r="BH32" s="22" t="str">
        <x:f>IF(J32=0,"PASS",IF(AND(AS32&lt;&gt;"",ISERROR(SEARCH("Criterion not passed",AS32)),ISERROR(SEARCH("not fully recorded",AS32))),"PASS","FAIL"))</x:f>
        <x:v>PASS</x:v>
      </x:c>
      <x:c r="BI32" s="22" t="str">
        <x:f>IF(K32=0,"PASS",IF(AND(AT32&lt;&gt;"",ISERROR(SEARCH("Criterion not passed",AT32)),ISERROR(SEARCH("not fully recorded",AT32))),"PASS","FAIL"))</x:f>
        <x:v>PASS</x:v>
      </x:c>
      <x:c r="BJ32" s="22" t="str">
        <x:f>IF(L32=0,"PASS",IF(AND(AU32&lt;&gt;"",ISERROR(SEARCH("Criterion not passed",AU32)),ISERROR(SEARCH("not fully recorded",AU32)),ISERROR(SEARCH("not publicly disclosed",AU32)),ISERROR(SEARCH("not disclosed",AU32)),ISERROR(SEARCH("not recorded",AU32)),ISERROR(SEARCH("not publicly defined",AU32)),ISERROR(SEARCH("not defined",AU32))),"PASS","FAIL"))</x:f>
        <x:v>PASS</x:v>
      </x:c>
      <x:c r="BK32" s="22" t="str">
        <x:f>IF(M32=0,"PASS",IF(AND(AV32&lt;&gt;"",ISERROR(SEARCH("Criterion not passed",AV32)),ISERROR(SEARCH("not fully recorded",AV32)),ISERROR(SEARCH("not publicly disclosed",AV32)),ISERROR(SEARCH("not disclosed",AV32)),ISERROR(SEARCH("not recorded",AV32)),ISERROR(SEARCH("not publicly defined",AV32)),ISERROR(SEARCH("not defined",AV32))),"PASS","FAIL"))</x:f>
        <x:v>PASS</x:v>
      </x:c>
      <x:c r="BL32" s="22" t="str">
        <x:f>IF(N32=0,"PASS",IF(AND(AW32&lt;&gt;"",ISERROR(SEARCH("Criterion not passed",AW32)),ISERROR(SEARCH("not fully recorded",AW32)),ISERROR(SEARCH("not publicly disclosed",AW32)),ISERROR(SEARCH("not disclosed",AW32)),ISERROR(SEARCH("not recorded",AW32)),ISERROR(SEARCH("not quantified",AW32)),ISERROR(SEARCH("one-time rather than recurring",AW32))),"PASS","FAIL"))</x:f>
        <x:v>PASS</x:v>
      </x:c>
      <x:c r="BM32" s="22" t="str">
        <x:f>IF(O32=0,"PASS",IF(AND(AX32&lt;&gt;"",ISERROR(SEARCH("Criterion not passed",AX32)),ISERROR(SEARCH("not fully recorded",AX32)),ISERROR(SEARCH("not publicly disclosed",AX32)),ISERROR(SEARCH("not disclosed",AX32)),ISERROR(SEARCH("not recorded",AX32)),ISERROR(SEARCH("not quantified",AX32)),ISERROR(SEARCH("no public",AX32))),"PASS","FAIL"))</x:f>
        <x:v>PASS</x:v>
      </x:c>
      <x:c r="BN32" s="22" t="str">
        <x:f>IF(P32=0,"PASS",IF(AND(AY32&lt;&gt;"",ISERROR(SEARCH("Criterion not passed",AY32)),ISERROR(SEARCH("not fully recorded",AY32)),ISERROR(SEARCH("not publicly calculable",AY32)),ISERROR(SEARCH("not calculable",AY32)),ISERROR(SEARCH("not recorded",AY32))),"PASS","FAIL"))</x:f>
        <x:v>PASS</x:v>
      </x:c>
      <x:c r="BO32" s="22" t="str">
        <x:f>IF(Q32=0,"PASS",IF(AND(AZ32&lt;&gt;"",ISERROR(SEARCH("Criterion not passed",AZ32)),ISERROR(SEARCH("not fully recorded",AZ32)),ISERROR(SEARCH("not publicly calculable",AZ32)),ISERROR(SEARCH("not calculable",AZ32)),ISERROR(SEARCH("not recorded",AZ32))),"PASS","FAIL"))</x:f>
        <x:v>PASS</x:v>
      </x:c>
      <x:c r="BP32" s="22" t="str">
        <x:f>IF(COUNTIF(BF32:BO32,"FAIL")=0,"PASS","FAIL")</x:f>
        <x:v>PASS</x:v>
      </x:c>
      <x:c r="BQ32" s="22" t="str"/>
      <x:c r="BR32" s="22" t="str"/>
      <x:c r="BS32" s="22" t="str"/>
      <x:c r="BT32" s="22" t="str"/>
      <x:c r="BU32" s="22" t="str"/>
      <x:c r="BV32" s="22" t="str"/>
    </x:row>
    <x:row r="33" ht="36" customHeight="1">
      <x:c r="A33" s="22" t="str">
        <x:v>V031</x:v>
      </x:c>
      <x:c r="B33" s="22" t="str">
        <x:v>Leadfeeder</x:v>
      </x:c>
      <x:c r="C33" s="22" t="str">
        <x:v>ABM and GTM intelligence</x:v>
      </x:c>
      <x:c r="D33" s="22" t="str">
        <x:v>Leadfeeder AI and buyer insights</x:v>
      </x:c>
      <x:c r="E33" s="22" t="str">
        <x:v>Free Lite; paid Discover starts at €79/month billed annually</x:v>
      </x:c>
      <x:c r="F33" s="22" t="str">
        <x:v>€0 on Lite for the limited public access path</x:v>
      </x:c>
      <x:c r="G33" s="22" t="str">
        <x:v>Plan subscription; no AI-specific meter</x:v>
      </x:c>
      <x:c r="H33" s="22" t="n">
        <x:v>1</x:v>
      </x:c>
      <x:c r="I33" s="22" t="n">
        <x:v>1</x:v>
      </x:c>
      <x:c r="J33" s="22" t="n">
        <x:v>1</x:v>
      </x:c>
      <x:c r="K33" s="22" t="n">
        <x:v>1</x:v>
      </x:c>
      <x:c r="L33" s="22" t="n">
        <x:v>0</x:v>
      </x:c>
      <x:c r="M33" s="22" t="n">
        <x:v>0</x:v>
      </x:c>
      <x:c r="N33" s="22" t="n">
        <x:v>0</x:v>
      </x:c>
      <x:c r="O33" s="22" t="n">
        <x:v>0</x:v>
      </x:c>
      <x:c r="P33" s="22" t="n">
        <x:v>1</x:v>
      </x:c>
      <x:c r="Q33" s="22" t="n">
        <x:v>0</x:v>
      </x:c>
      <x:c r="R33" s="22" t="n">
        <x:f>SUM(H33:Q33)</x:f>
        <x:v>5</x:v>
      </x:c>
      <x:c r="S33" s="22" t="str">
        <x:f>IF(R33=0,"Not publicly calculable",IF(R33&lt;=3,"Limited disclosure",IF(R33&lt;=6,"Partially calculable",IF(R33&lt;=8,"Substantially calculable","Fully calculable"))))</x:f>
        <x:v>Partially calculable</x:v>
      </x:c>
      <x:c r="T33" s="22" t="str">
        <x:v>AI-assisted adjudicated r4</x:v>
      </x:c>
      <x:c r="U33" s="22" t="str">
        <x:v>Research complete - publication drafting pending</x:v>
      </x:c>
      <x:c r="V33" s="22" t="str">
        <x:v>https://www.leadfeeder.com/pricing/</x:v>
      </x:c>
      <x:c r="W33" s="22" t="str">
        <x:v>https://www.leadfeeder.com/</x:v>
      </x:c>
      <x:c r="X33" s="22" t="str">
        <x:v>Leadfeeder official pricing/product page (descriptive record; live HTML title not independently captured in r2)</x:v>
      </x:c>
      <x:c r="Y33" s="22" t="str">
        <x:v>https://www.leadfeeder.com/pricing/</x:v>
      </x:c>
      <x:c r="Z33" s="22" t="str">
        <x:v>https://www.leadfeeder.com/</x:v>
      </x:c>
      <x:c r="AA33" s="22" t="str">
        <x:v>Official pricing publishes free and paid tiers and places AI-supported prospecting and insight capabilities within named packages. No AI-specific allowance or marginal price is stated.</x:v>
      </x:c>
      <x:c r="AB33" s="22" t="str">
        <x:v>Official pricing publishes free and paid tiers and places AI-supported prospecting and insight capabilities within named packages. No AI-specific allowance or marginal price is stated.</x:v>
      </x:c>
      <x:c r="AC33" s="22" t="str">
        <x:v>Plan-level access is calculable, but AI use is not separately metered in the public evidence.</x:v>
      </x:c>
      <x:c r="AD33" s="22" t="str">
        <x:v>2026-07-12</x:v>
      </x:c>
      <x:c r="AE33" s="22" t="str">
        <x:v>Unauthenticated public web; locale not controllable; researcher context Asia/Kolkata</x:v>
      </x:c>
      <x:c r="AF33" s="22" t="str">
        <x:v>EUR</x:v>
      </x:c>
      <x:c r="AG33" s="22" t="str">
        <x:v>Free Lite; paid Discover price shown on annual billing</x:v>
      </x:c>
      <x:c r="AH33" s="22" t="str">
        <x:v>Lite for limited access; Discover is the first publicly priced paid tier</x:v>
      </x:c>
      <x:c r="AI33" s="22" t="str">
        <x:v>Not publicly stated</x:v>
      </x:c>
      <x:c r="AJ33" s="22" t="str">
        <x:v>No paid commitment for Lite</x:v>
      </x:c>
      <x:c r="AK33" s="22" t="str">
        <x:v>Plan subscription; no AI-specific meter</x:v>
      </x:c>
      <x:c r="AL33" s="22" t="str">
        <x:v>Not publicly disclosed</x:v>
      </x:c>
      <x:c r="AM33" s="22" t="str">
        <x:v>Not publicly disclosed</x:v>
      </x:c>
      <x:c r="AN33" s="22" t="str">
        <x:v>Not publicly disclosed</x:v>
      </x:c>
      <x:c r="AO33" s="22" t="str">
        <x:v>Not publicly disclosed</x:v>
      </x:c>
      <x:c r="AP33" s="22" t="str">
        <x:v>Criterion not passed</x:v>
      </x:c>
      <x:c r="AQ33" s="22" t="str">
        <x:v>Public base price: Free Lite; paid Discover starts at €79/month billed annually. Source: https://www.leadfeeder.com/pricing/</x:v>
      </x:c>
      <x:c r="AR33" s="22" t="str">
        <x:v>Minimum AI-eligible plan/access: Lite for limited access; Discover is the first publicly priced paid tier. AI packaging: Plan subscription; no AI-specific meter.</x:v>
      </x:c>
      <x:c r="AS33" s="22" t="str">
        <x:v>Minimum commitment: No paid commitment for Lite; billing cadence: Free Lite; paid Discover price shown on annual billing; minimum AI access cost: €0 on Lite for the limited public access path.</x:v>
      </x:c>
      <x:c r="AT33" s="22" t="str">
        <x:v>AI packaging: Plan subscription; no AI-specific meter. Capability: Leadfeeder AI and buyer insights.</x:v>
      </x:c>
      <x:c r="AU33" s="22" t="str">
        <x:v>Criterion not passed.</x:v>
      </x:c>
      <x:c r="AV33" s="22" t="str">
        <x:v>Criterion not passed.</x:v>
      </x:c>
      <x:c r="AW33" s="22" t="str">
        <x:v>Criterion not passed.</x:v>
      </x:c>
      <x:c r="AX33" s="22" t="str">
        <x:v>Criterion not passed.</x:v>
      </x:c>
      <x:c r="AY33" s="22" t="str">
        <x:v>Minimum AI access cost: €0 on Lite for the limited public access path.</x:v>
      </x:c>
      <x:c r="AZ33" s="22" t="str">
        <x:v>Criterion not passed.</x:v>
      </x:c>
      <x:c r="BA33" s="22" t="str">
        <x:v>Standard</x:v>
      </x:c>
      <x:c r="BB33" s="22" t="n">
        <x:v>5</x:v>
      </x:c>
      <x:c r="BC33" s="22" t="n">
        <x:f>R33-BB33</x:f>
        <x:v>0</x:v>
      </x:c>
      <x:c r="BD33" s="22" t="str">
        <x:f>IF(R33=SUM(H33:Q33),"PASS","FAIL")</x:f>
        <x:v>PASS</x:v>
      </x:c>
      <x:c r="BE33" s="22" t="str">
        <x:f>IF(S33=IF(R33&gt;=9,"Fully calculable",IF(R33&gt;=7,"Substantially calculable",IF(R33&gt;=4,"Partially calculable",IF(R33&gt;=1,"Limited disclosure","Not publicly calculable")))),"PASS","FAIL")</x:f>
        <x:v>PASS</x:v>
      </x:c>
      <x:c r="BF33" s="22" t="str">
        <x:f>IF(H33=0,"PASS",IF(AND(AQ33&lt;&gt;"",ISERROR(SEARCH("Criterion not passed",AQ33)),ISERROR(SEARCH("not fully recorded",AQ33))),"PASS","FAIL"))</x:f>
        <x:v>PASS</x:v>
      </x:c>
      <x:c r="BG33" s="22" t="str">
        <x:f>IF(I33=0,"PASS",IF(AND(AR33&lt;&gt;"",ISERROR(SEARCH("Criterion not passed",AR33)),ISERROR(SEARCH("not fully recorded",AR33))),"PASS","FAIL"))</x:f>
        <x:v>PASS</x:v>
      </x:c>
      <x:c r="BH33" s="22" t="str">
        <x:f>IF(J33=0,"PASS",IF(AND(AS33&lt;&gt;"",ISERROR(SEARCH("Criterion not passed",AS33)),ISERROR(SEARCH("not fully recorded",AS33))),"PASS","FAIL"))</x:f>
        <x:v>PASS</x:v>
      </x:c>
      <x:c r="BI33" s="22" t="str">
        <x:f>IF(K33=0,"PASS",IF(AND(AT33&lt;&gt;"",ISERROR(SEARCH("Criterion not passed",AT33)),ISERROR(SEARCH("not fully recorded",AT33))),"PASS","FAIL"))</x:f>
        <x:v>PASS</x:v>
      </x:c>
      <x:c r="BJ33" s="22" t="str">
        <x:f>IF(L33=0,"PASS",IF(AND(AU33&lt;&gt;"",ISERROR(SEARCH("Criterion not passed",AU33)),ISERROR(SEARCH("not fully recorded",AU33)),ISERROR(SEARCH("not publicly disclosed",AU33)),ISERROR(SEARCH("not disclosed",AU33)),ISERROR(SEARCH("not recorded",AU33)),ISERROR(SEARCH("not publicly defined",AU33)),ISERROR(SEARCH("not defined",AU33))),"PASS","FAIL"))</x:f>
        <x:v>PASS</x:v>
      </x:c>
      <x:c r="BK33" s="22" t="str">
        <x:f>IF(M33=0,"PASS",IF(AND(AV33&lt;&gt;"",ISERROR(SEARCH("Criterion not passed",AV33)),ISERROR(SEARCH("not fully recorded",AV33)),ISERROR(SEARCH("not publicly disclosed",AV33)),ISERROR(SEARCH("not disclosed",AV33)),ISERROR(SEARCH("not recorded",AV33)),ISERROR(SEARCH("not publicly defined",AV33)),ISERROR(SEARCH("not defined",AV33))),"PASS","FAIL"))</x:f>
        <x:v>PASS</x:v>
      </x:c>
      <x:c r="BL33" s="22" t="str">
        <x:f>IF(N33=0,"PASS",IF(AND(AW33&lt;&gt;"",ISERROR(SEARCH("Criterion not passed",AW33)),ISERROR(SEARCH("not fully recorded",AW33)),ISERROR(SEARCH("not publicly disclosed",AW33)),ISERROR(SEARCH("not disclosed",AW33)),ISERROR(SEARCH("not recorded",AW33)),ISERROR(SEARCH("not quantified",AW33)),ISERROR(SEARCH("one-time rather than recurring",AW33))),"PASS","FAIL"))</x:f>
        <x:v>PASS</x:v>
      </x:c>
      <x:c r="BM33" s="22" t="str">
        <x:f>IF(O33=0,"PASS",IF(AND(AX33&lt;&gt;"",ISERROR(SEARCH("Criterion not passed",AX33)),ISERROR(SEARCH("not fully recorded",AX33)),ISERROR(SEARCH("not publicly disclosed",AX33)),ISERROR(SEARCH("not disclosed",AX33)),ISERROR(SEARCH("not recorded",AX33)),ISERROR(SEARCH("not quantified",AX33)),ISERROR(SEARCH("no public",AX33))),"PASS","FAIL"))</x:f>
        <x:v>PASS</x:v>
      </x:c>
      <x:c r="BN33" s="22" t="str">
        <x:f>IF(P33=0,"PASS",IF(AND(AY33&lt;&gt;"",ISERROR(SEARCH("Criterion not passed",AY33)),ISERROR(SEARCH("not fully recorded",AY33)),ISERROR(SEARCH("not publicly calculable",AY33)),ISERROR(SEARCH("not calculable",AY33)),ISERROR(SEARCH("not recorded",AY33))),"PASS","FAIL"))</x:f>
        <x:v>PASS</x:v>
      </x:c>
      <x:c r="BO33" s="22" t="str">
        <x:f>IF(Q33=0,"PASS",IF(AND(AZ33&lt;&gt;"",ISERROR(SEARCH("Criterion not passed",AZ33)),ISERROR(SEARCH("not fully recorded",AZ33)),ISERROR(SEARCH("not publicly calculable",AZ33)),ISERROR(SEARCH("not calculable",AZ33)),ISERROR(SEARCH("not recorded",AZ33))),"PASS","FAIL"))</x:f>
        <x:v>PASS</x:v>
      </x:c>
      <x:c r="BP33" s="22" t="str">
        <x:f>IF(COUNTIF(BF33:BO33,"FAIL")=0,"PASS","FAIL")</x:f>
        <x:v>PASS</x:v>
      </x:c>
      <x:c r="BQ33" s="22" t="str"/>
      <x:c r="BR33" s="22" t="str"/>
      <x:c r="BS33" s="22" t="str"/>
      <x:c r="BT33" s="22" t="str"/>
      <x:c r="BU33" s="22" t="str"/>
      <x:c r="BV33" s="22" t="str"/>
    </x:row>
    <x:row r="34" ht="36" customHeight="1">
      <x:c r="A34" s="22" t="str">
        <x:v>V032</x:v>
      </x:c>
      <x:c r="B34" s="22" t="str">
        <x:v>Leadspace</x:v>
      </x:c>
      <x:c r="C34" s="22" t="str">
        <x:v>ABM and GTM intelligence</x:v>
      </x:c>
      <x:c r="D34" s="22" t="str">
        <x:v>Leadspace AI-powered B2B data platform</x:v>
      </x:c>
      <x:c r="E34" s="22" t="str">
        <x:v>No numeric public price</x:v>
      </x:c>
      <x:c r="F34" s="22" t="str">
        <x:v>Not publicly calculable</x:v>
      </x:c>
      <x:c r="G34" s="22" t="str">
        <x:v>Enterprise quote</x:v>
      </x:c>
      <x:c r="H34" s="22" t="n">
        <x:v>0</x:v>
      </x:c>
      <x:c r="I34" s="22" t="n">
        <x:v>0</x:v>
      </x:c>
      <x:c r="J34" s="22" t="n">
        <x:v>0</x:v>
      </x:c>
      <x:c r="K34" s="22" t="n">
        <x:v>0</x:v>
      </x:c>
      <x:c r="L34" s="22" t="n">
        <x:v>0</x:v>
      </x:c>
      <x:c r="M34" s="22" t="n">
        <x:v>0</x:v>
      </x:c>
      <x:c r="N34" s="22" t="n">
        <x:v>0</x:v>
      </x:c>
      <x:c r="O34" s="22" t="n">
        <x:v>0</x:v>
      </x:c>
      <x:c r="P34" s="22" t="n">
        <x:v>0</x:v>
      </x:c>
      <x:c r="Q34" s="22" t="n">
        <x:v>0</x:v>
      </x:c>
      <x:c r="R34" s="22" t="n">
        <x:f>SUM(H34:Q34)</x:f>
        <x:v>0</x:v>
      </x:c>
      <x:c r="S34" s="22" t="str">
        <x:f>IF(R34=0,"Not publicly calculable",IF(R34&lt;=3,"Limited disclosure",IF(R34&lt;=6,"Partially calculable",IF(R34&lt;=8,"Substantially calculable","Fully calculable"))))</x:f>
        <x:v>Not publicly calculable</x:v>
      </x:c>
      <x:c r="T34" s="22" t="str">
        <x:v>AI-assisted adjudicated r4</x:v>
      </x:c>
      <x:c r="U34" s="22" t="str">
        <x:v>Research complete - publication drafting pending</x:v>
      </x:c>
      <x:c r="V34" s="22" t="str">
        <x:v>https://www.leadspace.com/pricing/</x:v>
      </x:c>
      <x:c r="W34" s="22" t="str">
        <x:v>https://www.leadspace.com/</x:v>
      </x:c>
      <x:c r="X34" s="22" t="str">
        <x:v>Leadspace official pricing/product page (descriptive record; live HTML title not independently captured in r2)</x:v>
      </x:c>
      <x:c r="Y34" s="22" t="str">
        <x:v>https://www.leadspace.com/pricing/</x:v>
      </x:c>
      <x:c r="Z34" s="22" t="str">
        <x:v>https://www.leadspace.com/</x:v>
      </x:c>
      <x:c r="AA34" s="22" t="str">
        <x:v>Official materials position the platform as AI-powered, but numeric public pricing, plan eligibility and marginal AI economics are not disclosed.</x:v>
      </x:c>
      <x:c r="AB34" s="22" t="str">
        <x:v>Official materials position the platform as AI-powered, but numeric public pricing, plan eligibility and marginal AI economics are not disclosed.</x:v>
      </x:c>
      <x:c r="AC34" s="22" t="str"/>
      <x:c r="AD34" s="22" t="str">
        <x:v>2026-07-12</x:v>
      </x:c>
      <x:c r="AE34" s="22" t="str">
        <x:v>Unauthenticated public web; locale not controllable; researcher context Asia/Kolkata</x:v>
      </x:c>
      <x:c r="AF34" s="22" t="str">
        <x:v>Not applicable / not displayed</x:v>
      </x:c>
      <x:c r="AG34" s="22" t="str">
        <x:v>Not publicly stated; pricing is quote-gated</x:v>
      </x:c>
      <x:c r="AH34" s="22" t="str">
        <x:v>No public minimum AI-eligible plan identified</x:v>
      </x:c>
      <x:c r="AI34" s="22" t="str">
        <x:v>Not publicly stated</x:v>
      </x:c>
      <x:c r="AJ34" s="22" t="str">
        <x:v>Not publicly stated</x:v>
      </x:c>
      <x:c r="AK34" s="22" t="str">
        <x:v>Enterprise quote</x:v>
      </x:c>
      <x:c r="AL34" s="22" t="str">
        <x:v>Not publicly disclosed</x:v>
      </x:c>
      <x:c r="AM34" s="22" t="str">
        <x:v>Not publicly disclosed</x:v>
      </x:c>
      <x:c r="AN34" s="22" t="str">
        <x:v>Not publicly disclosed</x:v>
      </x:c>
      <x:c r="AO34" s="22" t="str">
        <x:v>Not publicly disclosed</x:v>
      </x:c>
      <x:c r="AP34" s="22" t="str">
        <x:v>Criterion not passed</x:v>
      </x:c>
      <x:c r="AQ34" s="22" t="str">
        <x:v>Criterion not passed.</x:v>
      </x:c>
      <x:c r="AR34" s="22" t="str">
        <x:v>Criterion not passed.</x:v>
      </x:c>
      <x:c r="AS34" s="22" t="str">
        <x:v>Criterion not passed.</x:v>
      </x:c>
      <x:c r="AT34" s="22" t="str">
        <x:v>Criterion not passed.</x:v>
      </x:c>
      <x:c r="AU34" s="22" t="str">
        <x:v>Criterion not passed.</x:v>
      </x:c>
      <x:c r="AV34" s="22" t="str">
        <x:v>Criterion not passed.</x:v>
      </x:c>
      <x:c r="AW34" s="22" t="str">
        <x:v>Criterion not passed.</x:v>
      </x:c>
      <x:c r="AX34" s="22" t="str">
        <x:v>Criterion not passed.</x:v>
      </x:c>
      <x:c r="AY34" s="22" t="str">
        <x:v>Criterion not passed.</x:v>
      </x:c>
      <x:c r="AZ34" s="22" t="str">
        <x:v>Criterion not passed.</x:v>
      </x:c>
      <x:c r="BA34" s="22" t="str">
        <x:v>Priority: score 0-3</x:v>
      </x:c>
      <x:c r="BB34" s="22" t="n">
        <x:v>0</x:v>
      </x:c>
      <x:c r="BC34" s="22" t="n">
        <x:f>R34-BB34</x:f>
        <x:v>0</x:v>
      </x:c>
      <x:c r="BD34" s="22" t="str">
        <x:f>IF(R34=SUM(H34:Q34),"PASS","FAIL")</x:f>
        <x:v>PASS</x:v>
      </x:c>
      <x:c r="BE34" s="22" t="str">
        <x:f>IF(S34=IF(R34&gt;=9,"Fully calculable",IF(R34&gt;=7,"Substantially calculable",IF(R34&gt;=4,"Partially calculable",IF(R34&gt;=1,"Limited disclosure","Not publicly calculable")))),"PASS","FAIL")</x:f>
        <x:v>PASS</x:v>
      </x:c>
      <x:c r="BF34" s="22" t="str">
        <x:f>IF(H34=0,"PASS",IF(AND(AQ34&lt;&gt;"",ISERROR(SEARCH("Criterion not passed",AQ34)),ISERROR(SEARCH("not fully recorded",AQ34))),"PASS","FAIL"))</x:f>
        <x:v>PASS</x:v>
      </x:c>
      <x:c r="BG34" s="22" t="str">
        <x:f>IF(I34=0,"PASS",IF(AND(AR34&lt;&gt;"",ISERROR(SEARCH("Criterion not passed",AR34)),ISERROR(SEARCH("not fully recorded",AR34))),"PASS","FAIL"))</x:f>
        <x:v>PASS</x:v>
      </x:c>
      <x:c r="BH34" s="22" t="str">
        <x:f>IF(J34=0,"PASS",IF(AND(AS34&lt;&gt;"",ISERROR(SEARCH("Criterion not passed",AS34)),ISERROR(SEARCH("not fully recorded",AS34))),"PASS","FAIL"))</x:f>
        <x:v>PASS</x:v>
      </x:c>
      <x:c r="BI34" s="22" t="str">
        <x:f>IF(K34=0,"PASS",IF(AND(AT34&lt;&gt;"",ISERROR(SEARCH("Criterion not passed",AT34)),ISERROR(SEARCH("not fully recorded",AT34))),"PASS","FAIL"))</x:f>
        <x:v>PASS</x:v>
      </x:c>
      <x:c r="BJ34" s="22" t="str">
        <x:f>IF(L34=0,"PASS",IF(AND(AU34&lt;&gt;"",ISERROR(SEARCH("Criterion not passed",AU34)),ISERROR(SEARCH("not fully recorded",AU34)),ISERROR(SEARCH("not publicly disclosed",AU34)),ISERROR(SEARCH("not disclosed",AU34)),ISERROR(SEARCH("not recorded",AU34)),ISERROR(SEARCH("not publicly defined",AU34)),ISERROR(SEARCH("not defined",AU34))),"PASS","FAIL"))</x:f>
        <x:v>PASS</x:v>
      </x:c>
      <x:c r="BK34" s="22" t="str">
        <x:f>IF(M34=0,"PASS",IF(AND(AV34&lt;&gt;"",ISERROR(SEARCH("Criterion not passed",AV34)),ISERROR(SEARCH("not fully recorded",AV34)),ISERROR(SEARCH("not publicly disclosed",AV34)),ISERROR(SEARCH("not disclosed",AV34)),ISERROR(SEARCH("not recorded",AV34)),ISERROR(SEARCH("not publicly defined",AV34)),ISERROR(SEARCH("not defined",AV34))),"PASS","FAIL"))</x:f>
        <x:v>PASS</x:v>
      </x:c>
      <x:c r="BL34" s="22" t="str">
        <x:f>IF(N34=0,"PASS",IF(AND(AW34&lt;&gt;"",ISERROR(SEARCH("Criterion not passed",AW34)),ISERROR(SEARCH("not fully recorded",AW34)),ISERROR(SEARCH("not publicly disclosed",AW34)),ISERROR(SEARCH("not disclosed",AW34)),ISERROR(SEARCH("not recorded",AW34)),ISERROR(SEARCH("not quantified",AW34)),ISERROR(SEARCH("one-time rather than recurring",AW34))),"PASS","FAIL"))</x:f>
        <x:v>PASS</x:v>
      </x:c>
      <x:c r="BM34" s="22" t="str">
        <x:f>IF(O34=0,"PASS",IF(AND(AX34&lt;&gt;"",ISERROR(SEARCH("Criterion not passed",AX34)),ISERROR(SEARCH("not fully recorded",AX34)),ISERROR(SEARCH("not publicly disclosed",AX34)),ISERROR(SEARCH("not disclosed",AX34)),ISERROR(SEARCH("not recorded",AX34)),ISERROR(SEARCH("not quantified",AX34)),ISERROR(SEARCH("no public",AX34))),"PASS","FAIL"))</x:f>
        <x:v>PASS</x:v>
      </x:c>
      <x:c r="BN34" s="22" t="str">
        <x:f>IF(P34=0,"PASS",IF(AND(AY34&lt;&gt;"",ISERROR(SEARCH("Criterion not passed",AY34)),ISERROR(SEARCH("not fully recorded",AY34)),ISERROR(SEARCH("not publicly calculable",AY34)),ISERROR(SEARCH("not calculable",AY34)),ISERROR(SEARCH("not recorded",AY34))),"PASS","FAIL"))</x:f>
        <x:v>PASS</x:v>
      </x:c>
      <x:c r="BO34" s="22" t="str">
        <x:f>IF(Q34=0,"PASS",IF(AND(AZ34&lt;&gt;"",ISERROR(SEARCH("Criterion not passed",AZ34)),ISERROR(SEARCH("not fully recorded",AZ34)),ISERROR(SEARCH("not publicly calculable",AZ34)),ISERROR(SEARCH("not calculable",AZ34)),ISERROR(SEARCH("not recorded",AZ34))),"PASS","FAIL"))</x:f>
        <x:v>PASS</x:v>
      </x:c>
      <x:c r="BP34" s="22" t="str">
        <x:f>IF(COUNTIF(BF34:BO34,"FAIL")=0,"PASS","FAIL")</x:f>
        <x:v>PASS</x:v>
      </x:c>
      <x:c r="BQ34" s="22" t="str"/>
      <x:c r="BR34" s="22" t="str"/>
      <x:c r="BS34" s="22" t="str"/>
      <x:c r="BT34" s="22" t="str"/>
      <x:c r="BU34" s="22" t="str"/>
      <x:c r="BV34" s="22" t="str"/>
    </x:row>
    <x:row r="35" ht="36" customHeight="1">
      <x:c r="A35" s="22" t="str">
        <x:v>V033</x:v>
      </x:c>
      <x:c r="B35" s="22" t="str">
        <x:v>MadKudu (HG Insights)</x:v>
      </x:c>
      <x:c r="C35" s="22" t="str">
        <x:v>ABM and GTM intelligence</x:v>
      </x:c>
      <x:c r="D35" s="22" t="str">
        <x:v>MadKudu AI seller intelligence</x:v>
      </x:c>
      <x:c r="E35" s="22" t="str">
        <x:v>No current standalone public price</x:v>
      </x:c>
      <x:c r="F35" s="22" t="str">
        <x:v>Not publicly calculable</x:v>
      </x:c>
      <x:c r="G35" s="22" t="str">
        <x:v>Acquired product; contact-led HG Insights offering</x:v>
      </x:c>
      <x:c r="H35" s="22" t="n">
        <x:v>0</x:v>
      </x:c>
      <x:c r="I35" s="22" t="n">
        <x:v>0</x:v>
      </x:c>
      <x:c r="J35" s="22" t="n">
        <x:v>0</x:v>
      </x:c>
      <x:c r="K35" s="22" t="n">
        <x:v>0</x:v>
      </x:c>
      <x:c r="L35" s="22" t="n">
        <x:v>0</x:v>
      </x:c>
      <x:c r="M35" s="22" t="n">
        <x:v>0</x:v>
      </x:c>
      <x:c r="N35" s="22" t="n">
        <x:v>0</x:v>
      </x:c>
      <x:c r="O35" s="22" t="n">
        <x:v>0</x:v>
      </x:c>
      <x:c r="P35" s="22" t="n">
        <x:v>0</x:v>
      </x:c>
      <x:c r="Q35" s="22" t="n">
        <x:v>0</x:v>
      </x:c>
      <x:c r="R35" s="22" t="n">
        <x:f>SUM(H35:Q35)</x:f>
        <x:v>0</x:v>
      </x:c>
      <x:c r="S35" s="22" t="str">
        <x:f>IF(R35=0,"Not publicly calculable",IF(R35&lt;=3,"Limited disclosure",IF(R35&lt;=6,"Partially calculable",IF(R35&lt;=8,"Substantially calculable","Fully calculable"))))</x:f>
        <x:v>Not publicly calculable</x:v>
      </x:c>
      <x:c r="T35" s="22" t="str">
        <x:v>AI-assisted adjudicated r4</x:v>
      </x:c>
      <x:c r="U35" s="22" t="str">
        <x:v>Research complete - publication drafting pending</x:v>
      </x:c>
      <x:c r="V35" s="22" t="str">
        <x:v>https://hginsights.com/</x:v>
      </x:c>
      <x:c r="W35" s="22" t="str">
        <x:v>https://hginsights.com/news/hg-insights-acquires-madkudu</x:v>
      </x:c>
      <x:c r="X35" s="22" t="str">
        <x:v>MadKudu (HG Insights) official pricing/product page (descriptive record; live HTML title not independently captured in r2)</x:v>
      </x:c>
      <x:c r="Y35" s="22" t="str">
        <x:v>https://hginsights.com/</x:v>
      </x:c>
      <x:c r="Z35" s="22" t="str">
        <x:v>https://hginsights.com/news/hg-insights-acquires-madkudu</x:v>
      </x:c>
      <x:c r="AA35" s="22" t="str">
        <x:v>Official announcements show MadKudu was acquired by HG Insights in August 2025 and the former domain redirects; no current standalone public numeric AI pricing was established.</x:v>
      </x:c>
      <x:c r="AB35" s="22" t="str">
        <x:v>Official announcements show MadKudu was acquired by HG Insights in August 2025 and the former domain redirects; no current standalone public numeric AI pricing was established.</x:v>
      </x:c>
      <x:c r="AC35" s="22" t="str">
        <x:v>Vendor retained in the frozen sample as MadKudu (HG Insights); ownership/name change is documented rather than replacing the row.</x:v>
      </x:c>
      <x:c r="AD35" s="22" t="str">
        <x:v>2026-07-12</x:v>
      </x:c>
      <x:c r="AE35" s="22" t="str">
        <x:v>Unauthenticated public web; locale not controllable; researcher context Asia/Kolkata</x:v>
      </x:c>
      <x:c r="AF35" s="22" t="str">
        <x:v>Not applicable / not displayed</x:v>
      </x:c>
      <x:c r="AG35" s="22" t="str">
        <x:v>Not publicly stated</x:v>
      </x:c>
      <x:c r="AH35" s="22" t="str">
        <x:v>Not publicly established</x:v>
      </x:c>
      <x:c r="AI35" s="22" t="str">
        <x:v>Not publicly stated</x:v>
      </x:c>
      <x:c r="AJ35" s="22" t="str">
        <x:v>Not publicly stated</x:v>
      </x:c>
      <x:c r="AK35" s="22" t="str">
        <x:v>Not publicly established</x:v>
      </x:c>
      <x:c r="AL35" s="22" t="str">
        <x:v>Not publicly disclosed</x:v>
      </x:c>
      <x:c r="AM35" s="22" t="str">
        <x:v>Not publicly disclosed</x:v>
      </x:c>
      <x:c r="AN35" s="22" t="str">
        <x:v>Not publicly disclosed</x:v>
      </x:c>
      <x:c r="AO35" s="22" t="str">
        <x:v>Not publicly disclosed</x:v>
      </x:c>
      <x:c r="AP35" s="22" t="str">
        <x:v>Criterion not passed</x:v>
      </x:c>
      <x:c r="AQ35" s="22" t="str">
        <x:v>Criterion not passed.</x:v>
      </x:c>
      <x:c r="AR35" s="22" t="str">
        <x:v>Criterion not passed.</x:v>
      </x:c>
      <x:c r="AS35" s="22" t="str">
        <x:v>Criterion not passed.</x:v>
      </x:c>
      <x:c r="AT35" s="22" t="str">
        <x:v>Criterion not passed.</x:v>
      </x:c>
      <x:c r="AU35" s="22" t="str">
        <x:v>Criterion not passed.</x:v>
      </x:c>
      <x:c r="AV35" s="22" t="str">
        <x:v>Criterion not passed.</x:v>
      </x:c>
      <x:c r="AW35" s="22" t="str">
        <x:v>Criterion not passed.</x:v>
      </x:c>
      <x:c r="AX35" s="22" t="str">
        <x:v>Criterion not passed.</x:v>
      </x:c>
      <x:c r="AY35" s="22" t="str">
        <x:v>Criterion not passed.</x:v>
      </x:c>
      <x:c r="AZ35" s="22" t="str">
        <x:v>Criterion not passed.</x:v>
      </x:c>
      <x:c r="BA35" s="22" t="str">
        <x:v>Priority: score 0-3</x:v>
      </x:c>
      <x:c r="BB35" s="22" t="n">
        <x:v>0</x:v>
      </x:c>
      <x:c r="BC35" s="22" t="n">
        <x:f>R35-BB35</x:f>
        <x:v>0</x:v>
      </x:c>
      <x:c r="BD35" s="22" t="str">
        <x:f>IF(R35=SUM(H35:Q35),"PASS","FAIL")</x:f>
        <x:v>PASS</x:v>
      </x:c>
      <x:c r="BE35" s="22" t="str">
        <x:f>IF(S35=IF(R35&gt;=9,"Fully calculable",IF(R35&gt;=7,"Substantially calculable",IF(R35&gt;=4,"Partially calculable",IF(R35&gt;=1,"Limited disclosure","Not publicly calculable")))),"PASS","FAIL")</x:f>
        <x:v>PASS</x:v>
      </x:c>
      <x:c r="BF35" s="22" t="str">
        <x:f>IF(H35=0,"PASS",IF(AND(AQ35&lt;&gt;"",ISERROR(SEARCH("Criterion not passed",AQ35)),ISERROR(SEARCH("not fully recorded",AQ35))),"PASS","FAIL"))</x:f>
        <x:v>PASS</x:v>
      </x:c>
      <x:c r="BG35" s="22" t="str">
        <x:f>IF(I35=0,"PASS",IF(AND(AR35&lt;&gt;"",ISERROR(SEARCH("Criterion not passed",AR35)),ISERROR(SEARCH("not fully recorded",AR35))),"PASS","FAIL"))</x:f>
        <x:v>PASS</x:v>
      </x:c>
      <x:c r="BH35" s="22" t="str">
        <x:f>IF(J35=0,"PASS",IF(AND(AS35&lt;&gt;"",ISERROR(SEARCH("Criterion not passed",AS35)),ISERROR(SEARCH("not fully recorded",AS35))),"PASS","FAIL"))</x:f>
        <x:v>PASS</x:v>
      </x:c>
      <x:c r="BI35" s="22" t="str">
        <x:f>IF(K35=0,"PASS",IF(AND(AT35&lt;&gt;"",ISERROR(SEARCH("Criterion not passed",AT35)),ISERROR(SEARCH("not fully recorded",AT35))),"PASS","FAIL"))</x:f>
        <x:v>PASS</x:v>
      </x:c>
      <x:c r="BJ35" s="22" t="str">
        <x:f>IF(L35=0,"PASS",IF(AND(AU35&lt;&gt;"",ISERROR(SEARCH("Criterion not passed",AU35)),ISERROR(SEARCH("not fully recorded",AU35)),ISERROR(SEARCH("not publicly disclosed",AU35)),ISERROR(SEARCH("not disclosed",AU35)),ISERROR(SEARCH("not recorded",AU35)),ISERROR(SEARCH("not publicly defined",AU35)),ISERROR(SEARCH("not defined",AU35))),"PASS","FAIL"))</x:f>
        <x:v>PASS</x:v>
      </x:c>
      <x:c r="BK35" s="22" t="str">
        <x:f>IF(M35=0,"PASS",IF(AND(AV35&lt;&gt;"",ISERROR(SEARCH("Criterion not passed",AV35)),ISERROR(SEARCH("not fully recorded",AV35)),ISERROR(SEARCH("not publicly disclosed",AV35)),ISERROR(SEARCH("not disclosed",AV35)),ISERROR(SEARCH("not recorded",AV35)),ISERROR(SEARCH("not publicly defined",AV35)),ISERROR(SEARCH("not defined",AV35))),"PASS","FAIL"))</x:f>
        <x:v>PASS</x:v>
      </x:c>
      <x:c r="BL35" s="22" t="str">
        <x:f>IF(N35=0,"PASS",IF(AND(AW35&lt;&gt;"",ISERROR(SEARCH("Criterion not passed",AW35)),ISERROR(SEARCH("not fully recorded",AW35)),ISERROR(SEARCH("not publicly disclosed",AW35)),ISERROR(SEARCH("not disclosed",AW35)),ISERROR(SEARCH("not recorded",AW35)),ISERROR(SEARCH("not quantified",AW35)),ISERROR(SEARCH("one-time rather than recurring",AW35))),"PASS","FAIL"))</x:f>
        <x:v>PASS</x:v>
      </x:c>
      <x:c r="BM35" s="22" t="str">
        <x:f>IF(O35=0,"PASS",IF(AND(AX35&lt;&gt;"",ISERROR(SEARCH("Criterion not passed",AX35)),ISERROR(SEARCH("not fully recorded",AX35)),ISERROR(SEARCH("not publicly disclosed",AX35)),ISERROR(SEARCH("not disclosed",AX35)),ISERROR(SEARCH("not recorded",AX35)),ISERROR(SEARCH("not quantified",AX35)),ISERROR(SEARCH("no public",AX35))),"PASS","FAIL"))</x:f>
        <x:v>PASS</x:v>
      </x:c>
      <x:c r="BN35" s="22" t="str">
        <x:f>IF(P35=0,"PASS",IF(AND(AY35&lt;&gt;"",ISERROR(SEARCH("Criterion not passed",AY35)),ISERROR(SEARCH("not fully recorded",AY35)),ISERROR(SEARCH("not publicly calculable",AY35)),ISERROR(SEARCH("not calculable",AY35)),ISERROR(SEARCH("not recorded",AY35))),"PASS","FAIL"))</x:f>
        <x:v>PASS</x:v>
      </x:c>
      <x:c r="BO35" s="22" t="str">
        <x:f>IF(Q35=0,"PASS",IF(AND(AZ35&lt;&gt;"",ISERROR(SEARCH("Criterion not passed",AZ35)),ISERROR(SEARCH("not fully recorded",AZ35)),ISERROR(SEARCH("not publicly calculable",AZ35)),ISERROR(SEARCH("not calculable",AZ35)),ISERROR(SEARCH("not recorded",AZ35))),"PASS","FAIL"))</x:f>
        <x:v>PASS</x:v>
      </x:c>
      <x:c r="BP35" s="22" t="str">
        <x:f>IF(COUNTIF(BF35:BO35,"FAIL")=0,"PASS","FAIL")</x:f>
        <x:v>PASS</x:v>
      </x:c>
      <x:c r="BQ35" s="22" t="str"/>
      <x:c r="BR35" s="22" t="str"/>
      <x:c r="BS35" s="22" t="str"/>
      <x:c r="BT35" s="22" t="str"/>
      <x:c r="BU35" s="22" t="str"/>
      <x:c r="BV35" s="22" t="str"/>
    </x:row>
    <x:row r="36" ht="36" customHeight="1">
      <x:c r="A36" s="22" t="str">
        <x:v>V034</x:v>
      </x:c>
      <x:c r="B36" s="22" t="str">
        <x:v>Metadata.io</x:v>
      </x:c>
      <x:c r="C36" s="22" t="str">
        <x:v>ABM and GTM intelligence</x:v>
      </x:c>
      <x:c r="D36" s="22" t="str">
        <x:v>Metadata AI campaign automation</x:v>
      </x:c>
      <x:c r="E36" s="22" t="str">
        <x:v>No numeric public price</x:v>
      </x:c>
      <x:c r="F36" s="22" t="str">
        <x:v>Not publicly calculable</x:v>
      </x:c>
      <x:c r="G36" s="22" t="str">
        <x:v>Contact sales</x:v>
      </x:c>
      <x:c r="H36" s="22" t="n">
        <x:v>0</x:v>
      </x:c>
      <x:c r="I36" s="22" t="n">
        <x:v>0</x:v>
      </x:c>
      <x:c r="J36" s="22" t="n">
        <x:v>0</x:v>
      </x:c>
      <x:c r="K36" s="22" t="n">
        <x:v>0</x:v>
      </x:c>
      <x:c r="L36" s="22" t="n">
        <x:v>0</x:v>
      </x:c>
      <x:c r="M36" s="22" t="n">
        <x:v>0</x:v>
      </x:c>
      <x:c r="N36" s="22" t="n">
        <x:v>0</x:v>
      </x:c>
      <x:c r="O36" s="22" t="n">
        <x:v>0</x:v>
      </x:c>
      <x:c r="P36" s="22" t="n">
        <x:v>0</x:v>
      </x:c>
      <x:c r="Q36" s="22" t="n">
        <x:v>0</x:v>
      </x:c>
      <x:c r="R36" s="22" t="n">
        <x:f>SUM(H36:Q36)</x:f>
        <x:v>0</x:v>
      </x:c>
      <x:c r="S36" s="22" t="str">
        <x:f>IF(R36=0,"Not publicly calculable",IF(R36&lt;=3,"Limited disclosure",IF(R36&lt;=6,"Partially calculable",IF(R36&lt;=8,"Substantially calculable","Fully calculable"))))</x:f>
        <x:v>Not publicly calculable</x:v>
      </x:c>
      <x:c r="T36" s="22" t="str">
        <x:v>AI-assisted adjudicated r4</x:v>
      </x:c>
      <x:c r="U36" s="22" t="str">
        <x:v>Research complete - publication drafting pending</x:v>
      </x:c>
      <x:c r="V36" s="22" t="str">
        <x:v>https://metadata.io/pricing</x:v>
      </x:c>
      <x:c r="W36" s="22" t="str">
        <x:v>https://metadata.io/</x:v>
      </x:c>
      <x:c r="X36" s="22" t="str">
        <x:v>Metadata.io official pricing/product page (descriptive record; live HTML title not independently captured in r2)</x:v>
      </x:c>
      <x:c r="Y36" s="22" t="str">
        <x:v>https://metadata.io/pricing</x:v>
      </x:c>
      <x:c r="Z36" s="22" t="str">
        <x:v>https://metadata.io/</x:v>
      </x:c>
      <x:c r="AA36" s="22" t="str">
        <x:v>Official Metadata pages describe AI campaign automation but require a sales conversation for package and price details.</x:v>
      </x:c>
      <x:c r="AB36" s="22" t="str">
        <x:v>Official Metadata pages describe AI campaign automation but require a sales conversation for package and price details.</x:v>
      </x:c>
      <x:c r="AC36" s="22" t="str">
        <x:v>No public numeric base price or capability-specific meter was reproducibly available.</x:v>
      </x:c>
      <x:c r="AD36" s="22" t="str">
        <x:v>2026-07-12</x:v>
      </x:c>
      <x:c r="AE36" s="22" t="str">
        <x:v>Unauthenticated public web; locale not controllable; researcher context Asia/Kolkata</x:v>
      </x:c>
      <x:c r="AF36" s="22" t="str">
        <x:v>Not applicable / not displayed</x:v>
      </x:c>
      <x:c r="AG36" s="22" t="str">
        <x:v>Not publicly stated</x:v>
      </x:c>
      <x:c r="AH36" s="22" t="str">
        <x:v>Not publicly established</x:v>
      </x:c>
      <x:c r="AI36" s="22" t="str">
        <x:v>Not publicly stated</x:v>
      </x:c>
      <x:c r="AJ36" s="22" t="str">
        <x:v>Not publicly stated</x:v>
      </x:c>
      <x:c r="AK36" s="22" t="str">
        <x:v>Not publicly established</x:v>
      </x:c>
      <x:c r="AL36" s="22" t="str">
        <x:v>Not publicly disclosed</x:v>
      </x:c>
      <x:c r="AM36" s="22" t="str">
        <x:v>Not publicly disclosed</x:v>
      </x:c>
      <x:c r="AN36" s="22" t="str">
        <x:v>Not publicly disclosed</x:v>
      </x:c>
      <x:c r="AO36" s="22" t="str">
        <x:v>Not publicly disclosed</x:v>
      </x:c>
      <x:c r="AP36" s="22" t="str">
        <x:v>Criterion not passed</x:v>
      </x:c>
      <x:c r="AQ36" s="22" t="str">
        <x:v>Criterion not passed.</x:v>
      </x:c>
      <x:c r="AR36" s="22" t="str">
        <x:v>Criterion not passed.</x:v>
      </x:c>
      <x:c r="AS36" s="22" t="str">
        <x:v>Criterion not passed.</x:v>
      </x:c>
      <x:c r="AT36" s="22" t="str">
        <x:v>Criterion not passed.</x:v>
      </x:c>
      <x:c r="AU36" s="22" t="str">
        <x:v>Criterion not passed.</x:v>
      </x:c>
      <x:c r="AV36" s="22" t="str">
        <x:v>Criterion not passed.</x:v>
      </x:c>
      <x:c r="AW36" s="22" t="str">
        <x:v>Criterion not passed.</x:v>
      </x:c>
      <x:c r="AX36" s="22" t="str">
        <x:v>Criterion not passed.</x:v>
      </x:c>
      <x:c r="AY36" s="22" t="str">
        <x:v>Criterion not passed.</x:v>
      </x:c>
      <x:c r="AZ36" s="22" t="str">
        <x:v>Criterion not passed.</x:v>
      </x:c>
      <x:c r="BA36" s="22" t="str">
        <x:v>Priority: score 0-3</x:v>
      </x:c>
      <x:c r="BB36" s="22" t="n">
        <x:v>0</x:v>
      </x:c>
      <x:c r="BC36" s="22" t="n">
        <x:f>R36-BB36</x:f>
        <x:v>0</x:v>
      </x:c>
      <x:c r="BD36" s="22" t="str">
        <x:f>IF(R36=SUM(H36:Q36),"PASS","FAIL")</x:f>
        <x:v>PASS</x:v>
      </x:c>
      <x:c r="BE36" s="22" t="str">
        <x:f>IF(S36=IF(R36&gt;=9,"Fully calculable",IF(R36&gt;=7,"Substantially calculable",IF(R36&gt;=4,"Partially calculable",IF(R36&gt;=1,"Limited disclosure","Not publicly calculable")))),"PASS","FAIL")</x:f>
        <x:v>PASS</x:v>
      </x:c>
      <x:c r="BF36" s="22" t="str">
        <x:f>IF(H36=0,"PASS",IF(AND(AQ36&lt;&gt;"",ISERROR(SEARCH("Criterion not passed",AQ36)),ISERROR(SEARCH("not fully recorded",AQ36))),"PASS","FAIL"))</x:f>
        <x:v>PASS</x:v>
      </x:c>
      <x:c r="BG36" s="22" t="str">
        <x:f>IF(I36=0,"PASS",IF(AND(AR36&lt;&gt;"",ISERROR(SEARCH("Criterion not passed",AR36)),ISERROR(SEARCH("not fully recorded",AR36))),"PASS","FAIL"))</x:f>
        <x:v>PASS</x:v>
      </x:c>
      <x:c r="BH36" s="22" t="str">
        <x:f>IF(J36=0,"PASS",IF(AND(AS36&lt;&gt;"",ISERROR(SEARCH("Criterion not passed",AS36)),ISERROR(SEARCH("not fully recorded",AS36))),"PASS","FAIL"))</x:f>
        <x:v>PASS</x:v>
      </x:c>
      <x:c r="BI36" s="22" t="str">
        <x:f>IF(K36=0,"PASS",IF(AND(AT36&lt;&gt;"",ISERROR(SEARCH("Criterion not passed",AT36)),ISERROR(SEARCH("not fully recorded",AT36))),"PASS","FAIL"))</x:f>
        <x:v>PASS</x:v>
      </x:c>
      <x:c r="BJ36" s="22" t="str">
        <x:f>IF(L36=0,"PASS",IF(AND(AU36&lt;&gt;"",ISERROR(SEARCH("Criterion not passed",AU36)),ISERROR(SEARCH("not fully recorded",AU36)),ISERROR(SEARCH("not publicly disclosed",AU36)),ISERROR(SEARCH("not disclosed",AU36)),ISERROR(SEARCH("not recorded",AU36)),ISERROR(SEARCH("not publicly defined",AU36)),ISERROR(SEARCH("not defined",AU36))),"PASS","FAIL"))</x:f>
        <x:v>PASS</x:v>
      </x:c>
      <x:c r="BK36" s="22" t="str">
        <x:f>IF(M36=0,"PASS",IF(AND(AV36&lt;&gt;"",ISERROR(SEARCH("Criterion not passed",AV36)),ISERROR(SEARCH("not fully recorded",AV36)),ISERROR(SEARCH("not publicly disclosed",AV36)),ISERROR(SEARCH("not disclosed",AV36)),ISERROR(SEARCH("not recorded",AV36)),ISERROR(SEARCH("not publicly defined",AV36)),ISERROR(SEARCH("not defined",AV36))),"PASS","FAIL"))</x:f>
        <x:v>PASS</x:v>
      </x:c>
      <x:c r="BL36" s="22" t="str">
        <x:f>IF(N36=0,"PASS",IF(AND(AW36&lt;&gt;"",ISERROR(SEARCH("Criterion not passed",AW36)),ISERROR(SEARCH("not fully recorded",AW36)),ISERROR(SEARCH("not publicly disclosed",AW36)),ISERROR(SEARCH("not disclosed",AW36)),ISERROR(SEARCH("not recorded",AW36)),ISERROR(SEARCH("not quantified",AW36)),ISERROR(SEARCH("one-time rather than recurring",AW36))),"PASS","FAIL"))</x:f>
        <x:v>PASS</x:v>
      </x:c>
      <x:c r="BM36" s="22" t="str">
        <x:f>IF(O36=0,"PASS",IF(AND(AX36&lt;&gt;"",ISERROR(SEARCH("Criterion not passed",AX36)),ISERROR(SEARCH("not fully recorded",AX36)),ISERROR(SEARCH("not publicly disclosed",AX36)),ISERROR(SEARCH("not disclosed",AX36)),ISERROR(SEARCH("not recorded",AX36)),ISERROR(SEARCH("not quantified",AX36)),ISERROR(SEARCH("no public",AX36))),"PASS","FAIL"))</x:f>
        <x:v>PASS</x:v>
      </x:c>
      <x:c r="BN36" s="22" t="str">
        <x:f>IF(P36=0,"PASS",IF(AND(AY36&lt;&gt;"",ISERROR(SEARCH("Criterion not passed",AY36)),ISERROR(SEARCH("not fully recorded",AY36)),ISERROR(SEARCH("not publicly calculable",AY36)),ISERROR(SEARCH("not calculable",AY36)),ISERROR(SEARCH("not recorded",AY36))),"PASS","FAIL"))</x:f>
        <x:v>PASS</x:v>
      </x:c>
      <x:c r="BO36" s="22" t="str">
        <x:f>IF(Q36=0,"PASS",IF(AND(AZ36&lt;&gt;"",ISERROR(SEARCH("Criterion not passed",AZ36)),ISERROR(SEARCH("not fully recorded",AZ36)),ISERROR(SEARCH("not publicly calculable",AZ36)),ISERROR(SEARCH("not calculable",AZ36)),ISERROR(SEARCH("not recorded",AZ36))),"PASS","FAIL"))</x:f>
        <x:v>PASS</x:v>
      </x:c>
      <x:c r="BP36" s="22" t="str">
        <x:f>IF(COUNTIF(BF36:BO36,"FAIL")=0,"PASS","FAIL")</x:f>
        <x:v>PASS</x:v>
      </x:c>
      <x:c r="BQ36" s="22" t="str"/>
      <x:c r="BR36" s="22" t="str"/>
      <x:c r="BS36" s="22" t="str"/>
      <x:c r="BT36" s="22" t="str"/>
      <x:c r="BU36" s="22" t="str"/>
      <x:c r="BV36" s="22" t="str"/>
    </x:row>
    <x:row r="37" ht="36" customHeight="1">
      <x:c r="A37" s="22" t="str">
        <x:v>V035</x:v>
      </x:c>
      <x:c r="B37" s="22" t="str">
        <x:v>Qualified</x:v>
      </x:c>
      <x:c r="C37" s="22" t="str">
        <x:v>ABM and GTM intelligence</x:v>
      </x:c>
      <x:c r="D37" s="22" t="str">
        <x:v>Piper AI SDR Agent</x:v>
      </x:c>
      <x:c r="E37" s="22" t="str">
        <x:v>Customised plan; no numeric public price</x:v>
      </x:c>
      <x:c r="F37" s="22" t="str">
        <x:v>Not publicly calculable</x:v>
      </x:c>
      <x:c r="G37" s="22" t="str">
        <x:v>Premier, Enterprise and Ultimate plans; quote-gated</x:v>
      </x:c>
      <x:c r="H37" s="22" t="n">
        <x:v>0</x:v>
      </x:c>
      <x:c r="I37" s="22" t="n">
        <x:v>1</x:v>
      </x:c>
      <x:c r="J37" s="22" t="n">
        <x:v>0</x:v>
      </x:c>
      <x:c r="K37" s="22" t="n">
        <x:v>1</x:v>
      </x:c>
      <x:c r="L37" s="22" t="n">
        <x:v>0</x:v>
      </x:c>
      <x:c r="M37" s="22" t="n">
        <x:v>0</x:v>
      </x:c>
      <x:c r="N37" s="22" t="n">
        <x:v>0</x:v>
      </x:c>
      <x:c r="O37" s="22" t="n">
        <x:v>0</x:v>
      </x:c>
      <x:c r="P37" s="22" t="n">
        <x:v>0</x:v>
      </x:c>
      <x:c r="Q37" s="22" t="n">
        <x:v>0</x:v>
      </x:c>
      <x:c r="R37" s="22" t="n">
        <x:f>SUM(H37:Q37)</x:f>
        <x:v>2</x:v>
      </x:c>
      <x:c r="S37" s="22" t="str">
        <x:f>IF(R37=0,"Not publicly calculable",IF(R37&lt;=3,"Limited disclosure",IF(R37&lt;=6,"Partially calculable",IF(R37&lt;=8,"Substantially calculable","Fully calculable"))))</x:f>
        <x:v>Limited disclosure</x:v>
      </x:c>
      <x:c r="T37" s="22" t="str">
        <x:v>AI-assisted adjudicated r4</x:v>
      </x:c>
      <x:c r="U37" s="22" t="str">
        <x:v>Research complete - publication drafting pending</x:v>
      </x:c>
      <x:c r="V37" s="22" t="str">
        <x:v>https://www.qualified.com/pricing</x:v>
      </x:c>
      <x:c r="W37" s="22" t="str">
        <x:v>https://www.qualified.com/piper</x:v>
      </x:c>
      <x:c r="X37" s="22" t="str">
        <x:v>Qualified official pricing/product page (descriptive record; live HTML title not independently captured in r2)</x:v>
      </x:c>
      <x:c r="Y37" s="22" t="str">
        <x:v>https://www.qualified.com/pricing</x:v>
      </x:c>
      <x:c r="Z37" s="22" t="str">
        <x:v>https://www.qualified.com/piper</x:v>
      </x:c>
      <x:c r="AA37" s="22" t="str">
        <x:v>The official pricing page states that Piper is available through Premier, Enterprise and Ultimate and that all plans include AI SDR Agent Studio, but numeric prices are not published.</x:v>
      </x:c>
      <x:c r="AB37" s="22" t="str">
        <x:v>The official pricing page states that Piper is available through Premier, Enterprise and Ultimate and that all plans include AI SDR Agent Studio, but numeric prices are not published.</x:v>
      </x:c>
      <x:c r="AC37" s="22" t="str">
        <x:v>Package calculability is public; financial calculability is not.</x:v>
      </x:c>
      <x:c r="AD37" s="22" t="str">
        <x:v>2026-07-12</x:v>
      </x:c>
      <x:c r="AE37" s="22" t="str">
        <x:v>Unauthenticated public web; locale not controllable; researcher context Asia/Kolkata</x:v>
      </x:c>
      <x:c r="AF37" s="22" t="str">
        <x:v>Not applicable / not displayed</x:v>
      </x:c>
      <x:c r="AG37" s="22" t="str">
        <x:v>Not publicly stated; pricing is quote-gated</x:v>
      </x:c>
      <x:c r="AH37" s="22" t="str">
        <x:v>Premier</x:v>
      </x:c>
      <x:c r="AI37" s="22" t="str">
        <x:v>Not publicly stated</x:v>
      </x:c>
      <x:c r="AJ37" s="22" t="str">
        <x:v>Not publicly stated</x:v>
      </x:c>
      <x:c r="AK37" s="22" t="str">
        <x:v>Premier, Enterprise and Ultimate plans; quote-gated</x:v>
      </x:c>
      <x:c r="AL37" s="22" t="str">
        <x:v>Not publicly disclosed</x:v>
      </x:c>
      <x:c r="AM37" s="22" t="str">
        <x:v>Not publicly disclosed</x:v>
      </x:c>
      <x:c r="AN37" s="22" t="str">
        <x:v>Not publicly disclosed</x:v>
      </x:c>
      <x:c r="AO37" s="22" t="str">
        <x:v>Not publicly disclosed</x:v>
      </x:c>
      <x:c r="AP37" s="22" t="str">
        <x:v>Criterion not passed</x:v>
      </x:c>
      <x:c r="AQ37" s="22" t="str">
        <x:v>Criterion not passed.</x:v>
      </x:c>
      <x:c r="AR37" s="22" t="str">
        <x:v>Minimum AI-eligible plan/access: Premier. AI packaging: Premier, Enterprise and Ultimate plans; quote-gated.</x:v>
      </x:c>
      <x:c r="AS37" s="22" t="str">
        <x:v>Criterion not passed.</x:v>
      </x:c>
      <x:c r="AT37" s="22" t="str">
        <x:v>AI packaging: Premier, Enterprise and Ultimate plans; quote-gated. Capability: Piper AI SDR Agent.</x:v>
      </x:c>
      <x:c r="AU37" s="22" t="str">
        <x:v>Criterion not passed.</x:v>
      </x:c>
      <x:c r="AV37" s="22" t="str">
        <x:v>Criterion not passed.</x:v>
      </x:c>
      <x:c r="AW37" s="22" t="str">
        <x:v>Criterion not passed.</x:v>
      </x:c>
      <x:c r="AX37" s="22" t="str">
        <x:v>Criterion not passed.</x:v>
      </x:c>
      <x:c r="AY37" s="22" t="str">
        <x:v>Criterion not passed.</x:v>
      </x:c>
      <x:c r="AZ37" s="22" t="str">
        <x:v>Criterion not passed.</x:v>
      </x:c>
      <x:c r="BA37" s="22" t="str">
        <x:v>Priority: score 0-3</x:v>
      </x:c>
      <x:c r="BB37" s="22" t="n">
        <x:v>2</x:v>
      </x:c>
      <x:c r="BC37" s="22" t="n">
        <x:f>R37-BB37</x:f>
        <x:v>0</x:v>
      </x:c>
      <x:c r="BD37" s="22" t="str">
        <x:f>IF(R37=SUM(H37:Q37),"PASS","FAIL")</x:f>
        <x:v>PASS</x:v>
      </x:c>
      <x:c r="BE37" s="22" t="str">
        <x:f>IF(S37=IF(R37&gt;=9,"Fully calculable",IF(R37&gt;=7,"Substantially calculable",IF(R37&gt;=4,"Partially calculable",IF(R37&gt;=1,"Limited disclosure","Not publicly calculable")))),"PASS","FAIL")</x:f>
        <x:v>PASS</x:v>
      </x:c>
      <x:c r="BF37" s="22" t="str">
        <x:f>IF(H37=0,"PASS",IF(AND(AQ37&lt;&gt;"",ISERROR(SEARCH("Criterion not passed",AQ37)),ISERROR(SEARCH("not fully recorded",AQ37))),"PASS","FAIL"))</x:f>
        <x:v>PASS</x:v>
      </x:c>
      <x:c r="BG37" s="22" t="str">
        <x:f>IF(I37=0,"PASS",IF(AND(AR37&lt;&gt;"",ISERROR(SEARCH("Criterion not passed",AR37)),ISERROR(SEARCH("not fully recorded",AR37))),"PASS","FAIL"))</x:f>
        <x:v>PASS</x:v>
      </x:c>
      <x:c r="BH37" s="22" t="str">
        <x:f>IF(J37=0,"PASS",IF(AND(AS37&lt;&gt;"",ISERROR(SEARCH("Criterion not passed",AS37)),ISERROR(SEARCH("not fully recorded",AS37))),"PASS","FAIL"))</x:f>
        <x:v>PASS</x:v>
      </x:c>
      <x:c r="BI37" s="22" t="str">
        <x:f>IF(K37=0,"PASS",IF(AND(AT37&lt;&gt;"",ISERROR(SEARCH("Criterion not passed",AT37)),ISERROR(SEARCH("not fully recorded",AT37))),"PASS","FAIL"))</x:f>
        <x:v>PASS</x:v>
      </x:c>
      <x:c r="BJ37" s="22" t="str">
        <x:f>IF(L37=0,"PASS",IF(AND(AU37&lt;&gt;"",ISERROR(SEARCH("Criterion not passed",AU37)),ISERROR(SEARCH("not fully recorded",AU37)),ISERROR(SEARCH("not publicly disclosed",AU37)),ISERROR(SEARCH("not disclosed",AU37)),ISERROR(SEARCH("not recorded",AU37)),ISERROR(SEARCH("not publicly defined",AU37)),ISERROR(SEARCH("not defined",AU37))),"PASS","FAIL"))</x:f>
        <x:v>PASS</x:v>
      </x:c>
      <x:c r="BK37" s="22" t="str">
        <x:f>IF(M37=0,"PASS",IF(AND(AV37&lt;&gt;"",ISERROR(SEARCH("Criterion not passed",AV37)),ISERROR(SEARCH("not fully recorded",AV37)),ISERROR(SEARCH("not publicly disclosed",AV37)),ISERROR(SEARCH("not disclosed",AV37)),ISERROR(SEARCH("not recorded",AV37)),ISERROR(SEARCH("not publicly defined",AV37)),ISERROR(SEARCH("not defined",AV37))),"PASS","FAIL"))</x:f>
        <x:v>PASS</x:v>
      </x:c>
      <x:c r="BL37" s="22" t="str">
        <x:f>IF(N37=0,"PASS",IF(AND(AW37&lt;&gt;"",ISERROR(SEARCH("Criterion not passed",AW37)),ISERROR(SEARCH("not fully recorded",AW37)),ISERROR(SEARCH("not publicly disclosed",AW37)),ISERROR(SEARCH("not disclosed",AW37)),ISERROR(SEARCH("not recorded",AW37)),ISERROR(SEARCH("not quantified",AW37)),ISERROR(SEARCH("one-time rather than recurring",AW37))),"PASS","FAIL"))</x:f>
        <x:v>PASS</x:v>
      </x:c>
      <x:c r="BM37" s="22" t="str">
        <x:f>IF(O37=0,"PASS",IF(AND(AX37&lt;&gt;"",ISERROR(SEARCH("Criterion not passed",AX37)),ISERROR(SEARCH("not fully recorded",AX37)),ISERROR(SEARCH("not publicly disclosed",AX37)),ISERROR(SEARCH("not disclosed",AX37)),ISERROR(SEARCH("not recorded",AX37)),ISERROR(SEARCH("not quantified",AX37)),ISERROR(SEARCH("no public",AX37))),"PASS","FAIL"))</x:f>
        <x:v>PASS</x:v>
      </x:c>
      <x:c r="BN37" s="22" t="str">
        <x:f>IF(P37=0,"PASS",IF(AND(AY37&lt;&gt;"",ISERROR(SEARCH("Criterion not passed",AY37)),ISERROR(SEARCH("not fully recorded",AY37)),ISERROR(SEARCH("not publicly calculable",AY37)),ISERROR(SEARCH("not calculable",AY37)),ISERROR(SEARCH("not recorded",AY37))),"PASS","FAIL"))</x:f>
        <x:v>PASS</x:v>
      </x:c>
      <x:c r="BO37" s="22" t="str">
        <x:f>IF(Q37=0,"PASS",IF(AND(AZ37&lt;&gt;"",ISERROR(SEARCH("Criterion not passed",AZ37)),ISERROR(SEARCH("not fully recorded",AZ37)),ISERROR(SEARCH("not publicly calculable",AZ37)),ISERROR(SEARCH("not calculable",AZ37)),ISERROR(SEARCH("not recorded",AZ37))),"PASS","FAIL"))</x:f>
        <x:v>PASS</x:v>
      </x:c>
      <x:c r="BP37" s="22" t="str">
        <x:f>IF(COUNTIF(BF37:BO37,"FAIL")=0,"PASS","FAIL")</x:f>
        <x:v>PASS</x:v>
      </x:c>
      <x:c r="BQ37" s="22" t="str"/>
      <x:c r="BR37" s="22" t="str"/>
      <x:c r="BS37" s="22" t="str"/>
      <x:c r="BT37" s="22" t="str"/>
      <x:c r="BU37" s="22" t="str"/>
      <x:c r="BV37" s="22" t="str"/>
    </x:row>
    <x:row r="38" ht="36" customHeight="1">
      <x:c r="A38" s="22" t="str">
        <x:v>V036</x:v>
      </x:c>
      <x:c r="B38" s="22" t="str">
        <x:v>RB2B</x:v>
      </x:c>
      <x:c r="C38" s="22" t="str">
        <x:v>ABM and GTM intelligence</x:v>
      </x:c>
      <x:c r="D38" s="22" t="str">
        <x:v>RB2B AI</x:v>
      </x:c>
      <x:c r="E38" s="22" t="str">
        <x:v>$0, $79, $149 and $199 platform tiers publicly displayed</x:v>
      </x:c>
      <x:c r="F38" s="22" t="str">
        <x:v>Not publicly calculable for RB2B AI</x:v>
      </x:c>
      <x:c r="G38" s="22" t="str">
        <x:v>Platform tiers and identity-resolution credits; AI mapping not established</x:v>
      </x:c>
      <x:c r="H38" s="22" t="n">
        <x:v>1</x:v>
      </x:c>
      <x:c r="I38" s="22" t="n">
        <x:v>0</x:v>
      </x:c>
      <x:c r="J38" s="22" t="n">
        <x:v>0</x:v>
      </x:c>
      <x:c r="K38" s="22" t="n">
        <x:v>0</x:v>
      </x:c>
      <x:c r="L38" s="22" t="n">
        <x:v>0</x:v>
      </x:c>
      <x:c r="M38" s="22" t="n">
        <x:v>0</x:v>
      </x:c>
      <x:c r="N38" s="22" t="n">
        <x:v>0</x:v>
      </x:c>
      <x:c r="O38" s="22" t="n">
        <x:v>0</x:v>
      </x:c>
      <x:c r="P38" s="22" t="n">
        <x:v>0</x:v>
      </x:c>
      <x:c r="Q38" s="22" t="n">
        <x:v>0</x:v>
      </x:c>
      <x:c r="R38" s="22" t="n">
        <x:f>SUM(H38:Q38)</x:f>
        <x:v>1</x:v>
      </x:c>
      <x:c r="S38" s="22" t="str">
        <x:f>IF(R38=0,"Not publicly calculable",IF(R38&lt;=3,"Limited disclosure",IF(R38&lt;=6,"Partially calculable",IF(R38&lt;=8,"Substantially calculable","Fully calculable"))))</x:f>
        <x:v>Limited disclosure</x:v>
      </x:c>
      <x:c r="T38" s="22" t="str">
        <x:v>AI-assisted adjudicated r4</x:v>
      </x:c>
      <x:c r="U38" s="22" t="str">
        <x:v>Research complete - publication drafting pending</x:v>
      </x:c>
      <x:c r="V38" s="22" t="str">
        <x:v>https://www.rb2b.com/pricing</x:v>
      </x:c>
      <x:c r="W38" s="22" t="str">
        <x:v>https://www.rb2b.com/</x:v>
      </x:c>
      <x:c r="X38" s="22" t="str">
        <x:v>RB2B official pricing/product page (descriptive record; live HTML title not independently captured in r2)</x:v>
      </x:c>
      <x:c r="Y38" s="22" t="str">
        <x:v>https://www.rb2b.com/pricing</x:v>
      </x:c>
      <x:c r="Z38" s="22" t="str">
        <x:v>https://www.rb2b.com/</x:v>
      </x:c>
      <x:c r="AA38" s="22" t="str">
        <x:v>Official pricing publishes numeric platform tiers, but the selected RB2B AI capability is not mapped to a qualifying plan or AI-specific meter.</x:v>
      </x:c>
      <x:c r="AB38" s="22" t="str">
        <x:v>Official pricing publishes numeric platform tiers, but the selected RB2B AI capability is not mapped to a qualifying plan or AI-specific meter.</x:v>
      </x:c>
      <x:c r="AC38" s="22" t="str">
        <x:v>Identity-resolution credits were not treated as AI units.</x:v>
      </x:c>
      <x:c r="AD38" s="22" t="str">
        <x:v>2026-07-12</x:v>
      </x:c>
      <x:c r="AE38" s="22" t="str">
        <x:v>Unauthenticated public web; locale not controllable; researcher context Asia/Kolkata</x:v>
      </x:c>
      <x:c r="AF38" s="22" t="str">
        <x:v>USD</x:v>
      </x:c>
      <x:c r="AG38" s="22" t="str">
        <x:v>Monthly</x:v>
      </x:c>
      <x:c r="AH38" s="22" t="str">
        <x:v>Free platform plan; AI-eligible plan not established</x:v>
      </x:c>
      <x:c r="AI38" s="22" t="str">
        <x:v>Not publicly stated</x:v>
      </x:c>
      <x:c r="AJ38" s="22" t="str">
        <x:v>Not publicly stated</x:v>
      </x:c>
      <x:c r="AK38" s="22" t="str">
        <x:v>Not publicly established</x:v>
      </x:c>
      <x:c r="AL38" s="22" t="str">
        <x:v>Not publicly disclosed</x:v>
      </x:c>
      <x:c r="AM38" s="22" t="str">
        <x:v>Not publicly disclosed</x:v>
      </x:c>
      <x:c r="AN38" s="22" t="str">
        <x:v>Not publicly disclosed</x:v>
      </x:c>
      <x:c r="AO38" s="22" t="str">
        <x:v>Not publicly disclosed</x:v>
      </x:c>
      <x:c r="AP38" s="22" t="str">
        <x:v>Criterion not passed</x:v>
      </x:c>
      <x:c r="AQ38" s="22" t="str">
        <x:v>Public base price: $0, $79, $149 and $199 platform tiers publicly displayed. Source: https://www.rb2b.com/pricing</x:v>
      </x:c>
      <x:c r="AR38" s="22" t="str">
        <x:v>Criterion not passed.</x:v>
      </x:c>
      <x:c r="AS38" s="22" t="str">
        <x:v>Criterion not passed.</x:v>
      </x:c>
      <x:c r="AT38" s="22" t="str">
        <x:v>Criterion not passed.</x:v>
      </x:c>
      <x:c r="AU38" s="22" t="str">
        <x:v>Criterion not passed.</x:v>
      </x:c>
      <x:c r="AV38" s="22" t="str">
        <x:v>Criterion not passed.</x:v>
      </x:c>
      <x:c r="AW38" s="22" t="str">
        <x:v>Criterion not passed.</x:v>
      </x:c>
      <x:c r="AX38" s="22" t="str">
        <x:v>Criterion not passed.</x:v>
      </x:c>
      <x:c r="AY38" s="22" t="str">
        <x:v>Criterion not passed.</x:v>
      </x:c>
      <x:c r="AZ38" s="22" t="str">
        <x:v>Criterion not passed.</x:v>
      </x:c>
      <x:c r="BA38" s="22" t="str">
        <x:v>Priority: score 0-3</x:v>
      </x:c>
      <x:c r="BB38" s="22" t="n">
        <x:v>1</x:v>
      </x:c>
      <x:c r="BC38" s="22" t="n">
        <x:f>R38-BB38</x:f>
        <x:v>0</x:v>
      </x:c>
      <x:c r="BD38" s="22" t="str">
        <x:f>IF(R38=SUM(H38:Q38),"PASS","FAIL")</x:f>
        <x:v>PASS</x:v>
      </x:c>
      <x:c r="BE38" s="22" t="str">
        <x:f>IF(S38=IF(R38&gt;=9,"Fully calculable",IF(R38&gt;=7,"Substantially calculable",IF(R38&gt;=4,"Partially calculable",IF(R38&gt;=1,"Limited disclosure","Not publicly calculable")))),"PASS","FAIL")</x:f>
        <x:v>PASS</x:v>
      </x:c>
      <x:c r="BF38" s="22" t="str">
        <x:f>IF(H38=0,"PASS",IF(AND(AQ38&lt;&gt;"",ISERROR(SEARCH("Criterion not passed",AQ38)),ISERROR(SEARCH("not fully recorded",AQ38))),"PASS","FAIL"))</x:f>
        <x:v>PASS</x:v>
      </x:c>
      <x:c r="BG38" s="22" t="str">
        <x:f>IF(I38=0,"PASS",IF(AND(AR38&lt;&gt;"",ISERROR(SEARCH("Criterion not passed",AR38)),ISERROR(SEARCH("not fully recorded",AR38))),"PASS","FAIL"))</x:f>
        <x:v>PASS</x:v>
      </x:c>
      <x:c r="BH38" s="22" t="str">
        <x:f>IF(J38=0,"PASS",IF(AND(AS38&lt;&gt;"",ISERROR(SEARCH("Criterion not passed",AS38)),ISERROR(SEARCH("not fully recorded",AS38))),"PASS","FAIL"))</x:f>
        <x:v>PASS</x:v>
      </x:c>
      <x:c r="BI38" s="22" t="str">
        <x:f>IF(K38=0,"PASS",IF(AND(AT38&lt;&gt;"",ISERROR(SEARCH("Criterion not passed",AT38)),ISERROR(SEARCH("not fully recorded",AT38))),"PASS","FAIL"))</x:f>
        <x:v>PASS</x:v>
      </x:c>
      <x:c r="BJ38" s="22" t="str">
        <x:f>IF(L38=0,"PASS",IF(AND(AU38&lt;&gt;"",ISERROR(SEARCH("Criterion not passed",AU38)),ISERROR(SEARCH("not fully recorded",AU38)),ISERROR(SEARCH("not publicly disclosed",AU38)),ISERROR(SEARCH("not disclosed",AU38)),ISERROR(SEARCH("not recorded",AU38)),ISERROR(SEARCH("not publicly defined",AU38)),ISERROR(SEARCH("not defined",AU38))),"PASS","FAIL"))</x:f>
        <x:v>PASS</x:v>
      </x:c>
      <x:c r="BK38" s="22" t="str">
        <x:f>IF(M38=0,"PASS",IF(AND(AV38&lt;&gt;"",ISERROR(SEARCH("Criterion not passed",AV38)),ISERROR(SEARCH("not fully recorded",AV38)),ISERROR(SEARCH("not publicly disclosed",AV38)),ISERROR(SEARCH("not disclosed",AV38)),ISERROR(SEARCH("not recorded",AV38)),ISERROR(SEARCH("not publicly defined",AV38)),ISERROR(SEARCH("not defined",AV38))),"PASS","FAIL"))</x:f>
        <x:v>PASS</x:v>
      </x:c>
      <x:c r="BL38" s="22" t="str">
        <x:f>IF(N38=0,"PASS",IF(AND(AW38&lt;&gt;"",ISERROR(SEARCH("Criterion not passed",AW38)),ISERROR(SEARCH("not fully recorded",AW38)),ISERROR(SEARCH("not publicly disclosed",AW38)),ISERROR(SEARCH("not disclosed",AW38)),ISERROR(SEARCH("not recorded",AW38)),ISERROR(SEARCH("not quantified",AW38)),ISERROR(SEARCH("one-time rather than recurring",AW38))),"PASS","FAIL"))</x:f>
        <x:v>PASS</x:v>
      </x:c>
      <x:c r="BM38" s="22" t="str">
        <x:f>IF(O38=0,"PASS",IF(AND(AX38&lt;&gt;"",ISERROR(SEARCH("Criterion not passed",AX38)),ISERROR(SEARCH("not fully recorded",AX38)),ISERROR(SEARCH("not publicly disclosed",AX38)),ISERROR(SEARCH("not disclosed",AX38)),ISERROR(SEARCH("not recorded",AX38)),ISERROR(SEARCH("not quantified",AX38)),ISERROR(SEARCH("no public",AX38))),"PASS","FAIL"))</x:f>
        <x:v>PASS</x:v>
      </x:c>
      <x:c r="BN38" s="22" t="str">
        <x:f>IF(P38=0,"PASS",IF(AND(AY38&lt;&gt;"",ISERROR(SEARCH("Criterion not passed",AY38)),ISERROR(SEARCH("not fully recorded",AY38)),ISERROR(SEARCH("not publicly calculable",AY38)),ISERROR(SEARCH("not calculable",AY38)),ISERROR(SEARCH("not recorded",AY38))),"PASS","FAIL"))</x:f>
        <x:v>PASS</x:v>
      </x:c>
      <x:c r="BO38" s="22" t="str">
        <x:f>IF(Q38=0,"PASS",IF(AND(AZ38&lt;&gt;"",ISERROR(SEARCH("Criterion not passed",AZ38)),ISERROR(SEARCH("not fully recorded",AZ38)),ISERROR(SEARCH("not publicly calculable",AZ38)),ISERROR(SEARCH("not calculable",AZ38)),ISERROR(SEARCH("not recorded",AZ38))),"PASS","FAIL"))</x:f>
        <x:v>PASS</x:v>
      </x:c>
      <x:c r="BP38" s="22" t="str">
        <x:f>IF(COUNTIF(BF38:BO38,"FAIL")=0,"PASS","FAIL")</x:f>
        <x:v>PASS</x:v>
      </x:c>
      <x:c r="BQ38" s="22" t="str"/>
      <x:c r="BR38" s="22" t="str"/>
      <x:c r="BS38" s="22" t="str"/>
      <x:c r="BT38" s="22" t="str"/>
      <x:c r="BU38" s="22" t="str"/>
      <x:c r="BV38" s="22" t="str"/>
    </x:row>
    <x:row r="39" ht="36" customHeight="1">
      <x:c r="A39" s="22" t="str">
        <x:v>V037</x:v>
      </x:c>
      <x:c r="B39" s="22" t="str">
        <x:v>Terminus</x:v>
      </x:c>
      <x:c r="C39" s="22" t="str">
        <x:v>ABM and GTM intelligence</x:v>
      </x:c>
      <x:c r="D39" s="22" t="str">
        <x:v>Terminus AI</x:v>
      </x:c>
      <x:c r="E39" s="22" t="str">
        <x:v>No numeric public price</x:v>
      </x:c>
      <x:c r="F39" s="22" t="str">
        <x:v>Not publicly calculable</x:v>
      </x:c>
      <x:c r="G39" s="22" t="str">
        <x:v>Contact sales</x:v>
      </x:c>
      <x:c r="H39" s="22" t="n">
        <x:v>0</x:v>
      </x:c>
      <x:c r="I39" s="22" t="n">
        <x:v>0</x:v>
      </x:c>
      <x:c r="J39" s="22" t="n">
        <x:v>0</x:v>
      </x:c>
      <x:c r="K39" s="22" t="n">
        <x:v>0</x:v>
      </x:c>
      <x:c r="L39" s="22" t="n">
        <x:v>0</x:v>
      </x:c>
      <x:c r="M39" s="22" t="n">
        <x:v>0</x:v>
      </x:c>
      <x:c r="N39" s="22" t="n">
        <x:v>0</x:v>
      </x:c>
      <x:c r="O39" s="22" t="n">
        <x:v>0</x:v>
      </x:c>
      <x:c r="P39" s="22" t="n">
        <x:v>0</x:v>
      </x:c>
      <x:c r="Q39" s="22" t="n">
        <x:v>0</x:v>
      </x:c>
      <x:c r="R39" s="22" t="n">
        <x:f>SUM(H39:Q39)</x:f>
        <x:v>0</x:v>
      </x:c>
      <x:c r="S39" s="22" t="str">
        <x:f>IF(R39=0,"Not publicly calculable",IF(R39&lt;=3,"Limited disclosure",IF(R39&lt;=6,"Partially calculable",IF(R39&lt;=8,"Substantially calculable","Fully calculable"))))</x:f>
        <x:v>Not publicly calculable</x:v>
      </x:c>
      <x:c r="T39" s="22" t="str">
        <x:v>AI-assisted adjudicated r4</x:v>
      </x:c>
      <x:c r="U39" s="22" t="str">
        <x:v>Research complete - publication drafting pending</x:v>
      </x:c>
      <x:c r="V39" s="22" t="str">
        <x:v>https://www.ionic.io/</x:v>
      </x:c>
      <x:c r="W39" s="22" t="str">
        <x:v>https://www.ionic.io/</x:v>
      </x:c>
      <x:c r="X39" s="22" t="str">
        <x:v>Terminus official pricing/product page (descriptive record; live HTML title not independently captured in r2)</x:v>
      </x:c>
      <x:c r="Y39" s="22" t="str">
        <x:v>https://www.ionic.io/</x:v>
      </x:c>
      <x:c r="Z39" s="22" t="str"/>
      <x:c r="AA39" s="22" t="str">
        <x:v>The official product has transitioned to Ionic branding and public pages describe account-based capabilities without a numeric standard price or AI economics.</x:v>
      </x:c>
      <x:c r="AB39" s="22" t="str">
        <x:v>The official product has transitioned to Ionic branding and public pages describe account-based capabilities without a numeric standard price or AI economics.</x:v>
      </x:c>
      <x:c r="AC39" s="22" t="str">
        <x:v>Brand transition is recorded; the frozen row is not replaced.</x:v>
      </x:c>
      <x:c r="AD39" s="22" t="str">
        <x:v>2026-07-12</x:v>
      </x:c>
      <x:c r="AE39" s="22" t="str">
        <x:v>Unauthenticated public web; locale not controllable; researcher context Asia/Kolkata</x:v>
      </x:c>
      <x:c r="AF39" s="22" t="str">
        <x:v>Not applicable / not displayed</x:v>
      </x:c>
      <x:c r="AG39" s="22" t="str">
        <x:v>Not publicly stated</x:v>
      </x:c>
      <x:c r="AH39" s="22" t="str">
        <x:v>Not publicly established</x:v>
      </x:c>
      <x:c r="AI39" s="22" t="str">
        <x:v>Not publicly stated</x:v>
      </x:c>
      <x:c r="AJ39" s="22" t="str">
        <x:v>Not publicly stated</x:v>
      </x:c>
      <x:c r="AK39" s="22" t="str">
        <x:v>Not publicly established</x:v>
      </x:c>
      <x:c r="AL39" s="22" t="str">
        <x:v>Not publicly disclosed</x:v>
      </x:c>
      <x:c r="AM39" s="22" t="str">
        <x:v>Not publicly disclosed</x:v>
      </x:c>
      <x:c r="AN39" s="22" t="str">
        <x:v>Not publicly disclosed</x:v>
      </x:c>
      <x:c r="AO39" s="22" t="str">
        <x:v>Not publicly disclosed</x:v>
      </x:c>
      <x:c r="AP39" s="22" t="str">
        <x:v>Criterion not passed</x:v>
      </x:c>
      <x:c r="AQ39" s="22" t="str">
        <x:v>Criterion not passed.</x:v>
      </x:c>
      <x:c r="AR39" s="22" t="str">
        <x:v>Criterion not passed.</x:v>
      </x:c>
      <x:c r="AS39" s="22" t="str">
        <x:v>Criterion not passed.</x:v>
      </x:c>
      <x:c r="AT39" s="22" t="str">
        <x:v>Criterion not passed.</x:v>
      </x:c>
      <x:c r="AU39" s="22" t="str">
        <x:v>Criterion not passed.</x:v>
      </x:c>
      <x:c r="AV39" s="22" t="str">
        <x:v>Criterion not passed.</x:v>
      </x:c>
      <x:c r="AW39" s="22" t="str">
        <x:v>Criterion not passed.</x:v>
      </x:c>
      <x:c r="AX39" s="22" t="str">
        <x:v>Criterion not passed.</x:v>
      </x:c>
      <x:c r="AY39" s="22" t="str">
        <x:v>Criterion not passed.</x:v>
      </x:c>
      <x:c r="AZ39" s="22" t="str">
        <x:v>Criterion not passed.</x:v>
      </x:c>
      <x:c r="BA39" s="22" t="str">
        <x:v>Priority: score 0-3</x:v>
      </x:c>
      <x:c r="BB39" s="22" t="n">
        <x:v>0</x:v>
      </x:c>
      <x:c r="BC39" s="22" t="n">
        <x:f>R39-BB39</x:f>
        <x:v>0</x:v>
      </x:c>
      <x:c r="BD39" s="22" t="str">
        <x:f>IF(R39=SUM(H39:Q39),"PASS","FAIL")</x:f>
        <x:v>PASS</x:v>
      </x:c>
      <x:c r="BE39" s="22" t="str">
        <x:f>IF(S39=IF(R39&gt;=9,"Fully calculable",IF(R39&gt;=7,"Substantially calculable",IF(R39&gt;=4,"Partially calculable",IF(R39&gt;=1,"Limited disclosure","Not publicly calculable")))),"PASS","FAIL")</x:f>
        <x:v>PASS</x:v>
      </x:c>
      <x:c r="BF39" s="22" t="str">
        <x:f>IF(H39=0,"PASS",IF(AND(AQ39&lt;&gt;"",ISERROR(SEARCH("Criterion not passed",AQ39)),ISERROR(SEARCH("not fully recorded",AQ39))),"PASS","FAIL"))</x:f>
        <x:v>PASS</x:v>
      </x:c>
      <x:c r="BG39" s="22" t="str">
        <x:f>IF(I39=0,"PASS",IF(AND(AR39&lt;&gt;"",ISERROR(SEARCH("Criterion not passed",AR39)),ISERROR(SEARCH("not fully recorded",AR39))),"PASS","FAIL"))</x:f>
        <x:v>PASS</x:v>
      </x:c>
      <x:c r="BH39" s="22" t="str">
        <x:f>IF(J39=0,"PASS",IF(AND(AS39&lt;&gt;"",ISERROR(SEARCH("Criterion not passed",AS39)),ISERROR(SEARCH("not fully recorded",AS39))),"PASS","FAIL"))</x:f>
        <x:v>PASS</x:v>
      </x:c>
      <x:c r="BI39" s="22" t="str">
        <x:f>IF(K39=0,"PASS",IF(AND(AT39&lt;&gt;"",ISERROR(SEARCH("Criterion not passed",AT39)),ISERROR(SEARCH("not fully recorded",AT39))),"PASS","FAIL"))</x:f>
        <x:v>PASS</x:v>
      </x:c>
      <x:c r="BJ39" s="22" t="str">
        <x:f>IF(L39=0,"PASS",IF(AND(AU39&lt;&gt;"",ISERROR(SEARCH("Criterion not passed",AU39)),ISERROR(SEARCH("not fully recorded",AU39)),ISERROR(SEARCH("not publicly disclosed",AU39)),ISERROR(SEARCH("not disclosed",AU39)),ISERROR(SEARCH("not recorded",AU39)),ISERROR(SEARCH("not publicly defined",AU39)),ISERROR(SEARCH("not defined",AU39))),"PASS","FAIL"))</x:f>
        <x:v>PASS</x:v>
      </x:c>
      <x:c r="BK39" s="22" t="str">
        <x:f>IF(M39=0,"PASS",IF(AND(AV39&lt;&gt;"",ISERROR(SEARCH("Criterion not passed",AV39)),ISERROR(SEARCH("not fully recorded",AV39)),ISERROR(SEARCH("not publicly disclosed",AV39)),ISERROR(SEARCH("not disclosed",AV39)),ISERROR(SEARCH("not recorded",AV39)),ISERROR(SEARCH("not publicly defined",AV39)),ISERROR(SEARCH("not defined",AV39))),"PASS","FAIL"))</x:f>
        <x:v>PASS</x:v>
      </x:c>
      <x:c r="BL39" s="22" t="str">
        <x:f>IF(N39=0,"PASS",IF(AND(AW39&lt;&gt;"",ISERROR(SEARCH("Criterion not passed",AW39)),ISERROR(SEARCH("not fully recorded",AW39)),ISERROR(SEARCH("not publicly disclosed",AW39)),ISERROR(SEARCH("not disclosed",AW39)),ISERROR(SEARCH("not recorded",AW39)),ISERROR(SEARCH("not quantified",AW39)),ISERROR(SEARCH("one-time rather than recurring",AW39))),"PASS","FAIL"))</x:f>
        <x:v>PASS</x:v>
      </x:c>
      <x:c r="BM39" s="22" t="str">
        <x:f>IF(O39=0,"PASS",IF(AND(AX39&lt;&gt;"",ISERROR(SEARCH("Criterion not passed",AX39)),ISERROR(SEARCH("not fully recorded",AX39)),ISERROR(SEARCH("not publicly disclosed",AX39)),ISERROR(SEARCH("not disclosed",AX39)),ISERROR(SEARCH("not recorded",AX39)),ISERROR(SEARCH("not quantified",AX39)),ISERROR(SEARCH("no public",AX39))),"PASS","FAIL"))</x:f>
        <x:v>PASS</x:v>
      </x:c>
      <x:c r="BN39" s="22" t="str">
        <x:f>IF(P39=0,"PASS",IF(AND(AY39&lt;&gt;"",ISERROR(SEARCH("Criterion not passed",AY39)),ISERROR(SEARCH("not fully recorded",AY39)),ISERROR(SEARCH("not publicly calculable",AY39)),ISERROR(SEARCH("not calculable",AY39)),ISERROR(SEARCH("not recorded",AY39))),"PASS","FAIL"))</x:f>
        <x:v>PASS</x:v>
      </x:c>
      <x:c r="BO39" s="22" t="str">
        <x:f>IF(Q39=0,"PASS",IF(AND(AZ39&lt;&gt;"",ISERROR(SEARCH("Criterion not passed",AZ39)),ISERROR(SEARCH("not fully recorded",AZ39)),ISERROR(SEARCH("not publicly calculable",AZ39)),ISERROR(SEARCH("not calculable",AZ39)),ISERROR(SEARCH("not recorded",AZ39))),"PASS","FAIL"))</x:f>
        <x:v>PASS</x:v>
      </x:c>
      <x:c r="BP39" s="22" t="str">
        <x:f>IF(COUNTIF(BF39:BO39,"FAIL")=0,"PASS","FAIL")</x:f>
        <x:v>PASS</x:v>
      </x:c>
      <x:c r="BQ39" s="22" t="str"/>
      <x:c r="BR39" s="22" t="str"/>
      <x:c r="BS39" s="22" t="str"/>
      <x:c r="BT39" s="22" t="str"/>
      <x:c r="BU39" s="22" t="str"/>
      <x:c r="BV39" s="22" t="str"/>
    </x:row>
    <x:row r="40" ht="36" customHeight="1">
      <x:c r="A40" s="22" t="str">
        <x:v>V038</x:v>
      </x:c>
      <x:c r="B40" s="22" t="str">
        <x:v>UserGems</x:v>
      </x:c>
      <x:c r="C40" s="22" t="str">
        <x:v>ABM and GTM intelligence</x:v>
      </x:c>
      <x:c r="D40" s="22" t="str">
        <x:v>UserGems AI Agents</x:v>
      </x:c>
      <x:c r="E40" s="22" t="str">
        <x:v>$2,750/month Core ($33,000/year)</x:v>
      </x:c>
      <x:c r="F40" s="22" t="str">
        <x:v>$36,000 first-year minimum including $3,000 implementation; $33,000 recurring annual plan</x:v>
      </x:c>
      <x:c r="G40" s="22" t="str">
        <x:v>Annual package with record allowance and AI-agent skill set</x:v>
      </x:c>
      <x:c r="H40" s="22" t="n">
        <x:v>1</x:v>
      </x:c>
      <x:c r="I40" s="22" t="n">
        <x:v>1</x:v>
      </x:c>
      <x:c r="J40" s="22" t="n">
        <x:v>1</x:v>
      </x:c>
      <x:c r="K40" s="22" t="n">
        <x:v>1</x:v>
      </x:c>
      <x:c r="L40" s="22" t="n">
        <x:v>1</x:v>
      </x:c>
      <x:c r="M40" s="22" t="n">
        <x:v>1</x:v>
      </x:c>
      <x:c r="N40" s="22" t="n">
        <x:v>1</x:v>
      </x:c>
      <x:c r="O40" s="22" t="n">
        <x:v>0</x:v>
      </x:c>
      <x:c r="P40" s="22" t="n">
        <x:v>1</x:v>
      </x:c>
      <x:c r="Q40" s="22" t="n">
        <x:v>0</x:v>
      </x:c>
      <x:c r="R40" s="22" t="n">
        <x:f>SUM(H40:Q40)</x:f>
        <x:v>8</x:v>
      </x:c>
      <x:c r="S40" s="22" t="str">
        <x:f>IF(R40=0,"Not publicly calculable",IF(R40&lt;=3,"Limited disclosure",IF(R40&lt;=6,"Partially calculable",IF(R40&lt;=8,"Substantially calculable","Fully calculable"))))</x:f>
        <x:v>Substantially calculable</x:v>
      </x:c>
      <x:c r="T40" s="22" t="str">
        <x:v>AI-assisted adjudicated r4</x:v>
      </x:c>
      <x:c r="U40" s="22" t="str">
        <x:v>Research complete - publication drafting pending</x:v>
      </x:c>
      <x:c r="V40" s="22" t="str">
        <x:v>https://www.usergems.com/pricing</x:v>
      </x:c>
      <x:c r="W40" s="22" t="str">
        <x:v>https://www.usergems.com/product/ai-sdr</x:v>
      </x:c>
      <x:c r="X40" s="22" t="str">
        <x:v>UserGems official pricing/product page (descriptive record; live HTML title not independently captured in r2)</x:v>
      </x:c>
      <x:c r="Y40" s="22" t="str">
        <x:v>https://www.usergems.com/pricing</x:v>
      </x:c>
      <x:c r="Z40" s="22" t="str">
        <x:v>https://www.usergems.com/product/ai-sdr</x:v>
      </x:c>
      <x:c r="AA40" s="22" t="str">
        <x:v>Official pricing displays Core at $2,750/month ($33,000/year), 30,000 records, 3 admin users, 20 end users, AI-agent skills, and a $3,000 implementation fee.</x:v>
      </x:c>
      <x:c r="AB40" s="22" t="str">
        <x:v>Official pricing displays Core at $2,750/month ($33,000/year), 30,000 records, 3 admin users, 20 end users, AI-agent skills, and a $3,000 implementation fee.</x:v>
      </x:c>
      <x:c r="AC40" s="22" t="str">
        <x:v>‘Records’ are the disclosed capacity unit tied to the AI-agent package; no public incremental record price is shown.</x:v>
      </x:c>
      <x:c r="AD40" s="22" t="str">
        <x:v>2026-07-12</x:v>
      </x:c>
      <x:c r="AE40" s="22" t="str">
        <x:v>Unauthenticated public web; locale not controllable; researcher context Asia/Kolkata</x:v>
      </x:c>
      <x:c r="AF40" s="22" t="str">
        <x:v>USD</x:v>
      </x:c>
      <x:c r="AG40" s="22" t="str">
        <x:v>Annual commitment; monthly equivalent displayed</x:v>
      </x:c>
      <x:c r="AH40" s="22" t="str">
        <x:v>Core</x:v>
      </x:c>
      <x:c r="AI40" s="22" t="str">
        <x:v>20 end users / 3 admins included</x:v>
      </x:c>
      <x:c r="AJ40" s="22" t="str">
        <x:v>12 months</x:v>
      </x:c>
      <x:c r="AK40" s="22" t="str">
        <x:v>AI Agents' skill set included in Core</x:v>
      </x:c>
      <x:c r="AL40" s="22" t="str">
        <x:v>Records</x:v>
      </x:c>
      <x:c r="AM40" s="22" t="str">
        <x:v>Records processed/held under the AI-agent package</x:v>
      </x:c>
      <x:c r="AN40" s="22" t="str">
        <x:v>30,000 records in Core</x:v>
      </x:c>
      <x:c r="AO40" s="22" t="str">
        <x:v>Not publicly disclosed</x:v>
      </x:c>
      <x:c r="AP40" s="22" t="str">
        <x:v>Criterion not passed</x:v>
      </x:c>
      <x:c r="AQ40" s="22" t="str">
        <x:v>Public base price: $2,750/month Core ($33,000/year). Source: https://www.usergems.com/pricing</x:v>
      </x:c>
      <x:c r="AR40" s="22" t="str">
        <x:v>Minimum AI-eligible plan/access: Core. AI packaging: AI Agents' skill set included in Core.</x:v>
      </x:c>
      <x:c r="AS40" s="22" t="str">
        <x:v>Minimum commitment: 12 months; billing cadence: Annual commitment; monthly equivalent displayed; minimum AI access cost: $36,000 first-year minimum including $3,000 implementation; $33,000 recurring annual plan.</x:v>
      </x:c>
      <x:c r="AT40" s="22" t="str">
        <x:v>AI packaging: AI Agents' skill set included in Core. Capability: UserGems AI Agents.</x:v>
      </x:c>
      <x:c r="AU40" s="22" t="str">
        <x:v>AI billing unit or explicit no-meter basis: Records. Supporting language/value: Official pricing displays Core at $2,750/month ($33,000/year), 30,000 records, 3 admin users, 20 end users, AI-agent skills, and a $3,000 implementation fee.</x:v>
      </x:c>
      <x:c r="AV40" s="22" t="str">
        <x:v>Unit definition: Records processed/held under the AI-agent package.</x:v>
      </x:c>
      <x:c r="AW40" s="22" t="str">
        <x:v>Recurring allowance: 30,000 records in Core.</x:v>
      </x:c>
      <x:c r="AX40" s="22" t="str">
        <x:v>Criterion not passed.</x:v>
      </x:c>
      <x:c r="AY40" s="22" t="str">
        <x:v>Minimum AI access cost: $36,000 first-year minimum including $3,000 implementation; $33,000 recurring annual plan.</x:v>
      </x:c>
      <x:c r="AZ40" s="22" t="str">
        <x:v>Criterion not passed.</x:v>
      </x:c>
      <x:c r="BA40" s="22" t="str">
        <x:v>Priority: changed in r1 repair</x:v>
      </x:c>
      <x:c r="BB40" s="22" t="n">
        <x:v>8</x:v>
      </x:c>
      <x:c r="BC40" s="22" t="n">
        <x:f>R40-BB40</x:f>
        <x:v>0</x:v>
      </x:c>
      <x:c r="BD40" s="22" t="str">
        <x:f>IF(R40=SUM(H40:Q40),"PASS","FAIL")</x:f>
        <x:v>PASS</x:v>
      </x:c>
      <x:c r="BE40" s="22" t="str">
        <x:f>IF(S40=IF(R40&gt;=9,"Fully calculable",IF(R40&gt;=7,"Substantially calculable",IF(R40&gt;=4,"Partially calculable",IF(R40&gt;=1,"Limited disclosure","Not publicly calculable")))),"PASS","FAIL")</x:f>
        <x:v>PASS</x:v>
      </x:c>
      <x:c r="BF40" s="22" t="str">
        <x:f>IF(H40=0,"PASS",IF(AND(AQ40&lt;&gt;"",ISERROR(SEARCH("Criterion not passed",AQ40)),ISERROR(SEARCH("not fully recorded",AQ40))),"PASS","FAIL"))</x:f>
        <x:v>PASS</x:v>
      </x:c>
      <x:c r="BG40" s="22" t="str">
        <x:f>IF(I40=0,"PASS",IF(AND(AR40&lt;&gt;"",ISERROR(SEARCH("Criterion not passed",AR40)),ISERROR(SEARCH("not fully recorded",AR40))),"PASS","FAIL"))</x:f>
        <x:v>PASS</x:v>
      </x:c>
      <x:c r="BH40" s="22" t="str">
        <x:f>IF(J40=0,"PASS",IF(AND(AS40&lt;&gt;"",ISERROR(SEARCH("Criterion not passed",AS40)),ISERROR(SEARCH("not fully recorded",AS40))),"PASS","FAIL"))</x:f>
        <x:v>PASS</x:v>
      </x:c>
      <x:c r="BI40" s="22" t="str">
        <x:f>IF(K40=0,"PASS",IF(AND(AT40&lt;&gt;"",ISERROR(SEARCH("Criterion not passed",AT40)),ISERROR(SEARCH("not fully recorded",AT40))),"PASS","FAIL"))</x:f>
        <x:v>PASS</x:v>
      </x:c>
      <x:c r="BJ40" s="22" t="str">
        <x:f>IF(L40=0,"PASS",IF(AND(AU40&lt;&gt;"",ISERROR(SEARCH("Criterion not passed",AU40)),ISERROR(SEARCH("not fully recorded",AU40)),ISERROR(SEARCH("not publicly disclosed",AU40)),ISERROR(SEARCH("not disclosed",AU40)),ISERROR(SEARCH("not recorded",AU40)),ISERROR(SEARCH("not publicly defined",AU40)),ISERROR(SEARCH("not defined",AU40))),"PASS","FAIL"))</x:f>
        <x:v>PASS</x:v>
      </x:c>
      <x:c r="BK40" s="22" t="str">
        <x:f>IF(M40=0,"PASS",IF(AND(AV40&lt;&gt;"",ISERROR(SEARCH("Criterion not passed",AV40)),ISERROR(SEARCH("not fully recorded",AV40)),ISERROR(SEARCH("not publicly disclosed",AV40)),ISERROR(SEARCH("not disclosed",AV40)),ISERROR(SEARCH("not recorded",AV40)),ISERROR(SEARCH("not publicly defined",AV40)),ISERROR(SEARCH("not defined",AV40))),"PASS","FAIL"))</x:f>
        <x:v>PASS</x:v>
      </x:c>
      <x:c r="BL40" s="22" t="str">
        <x:f>IF(N40=0,"PASS",IF(AND(AW40&lt;&gt;"",ISERROR(SEARCH("Criterion not passed",AW40)),ISERROR(SEARCH("not fully recorded",AW40)),ISERROR(SEARCH("not publicly disclosed",AW40)),ISERROR(SEARCH("not disclosed",AW40)),ISERROR(SEARCH("not recorded",AW40)),ISERROR(SEARCH("not quantified",AW40)),ISERROR(SEARCH("one-time rather than recurring",AW40))),"PASS","FAIL"))</x:f>
        <x:v>PASS</x:v>
      </x:c>
      <x:c r="BM40" s="22" t="str">
        <x:f>IF(O40=0,"PASS",IF(AND(AX40&lt;&gt;"",ISERROR(SEARCH("Criterion not passed",AX40)),ISERROR(SEARCH("not fully recorded",AX40)),ISERROR(SEARCH("not publicly disclosed",AX40)),ISERROR(SEARCH("not disclosed",AX40)),ISERROR(SEARCH("not recorded",AX40)),ISERROR(SEARCH("not quantified",AX40)),ISERROR(SEARCH("no public",AX40))),"PASS","FAIL"))</x:f>
        <x:v>PASS</x:v>
      </x:c>
      <x:c r="BN40" s="22" t="str">
        <x:f>IF(P40=0,"PASS",IF(AND(AY40&lt;&gt;"",ISERROR(SEARCH("Criterion not passed",AY40)),ISERROR(SEARCH("not fully recorded",AY40)),ISERROR(SEARCH("not publicly calculable",AY40)),ISERROR(SEARCH("not calculable",AY40)),ISERROR(SEARCH("not recorded",AY40))),"PASS","FAIL"))</x:f>
        <x:v>PASS</x:v>
      </x:c>
      <x:c r="BO40" s="22" t="str">
        <x:f>IF(Q40=0,"PASS",IF(AND(AZ40&lt;&gt;"",ISERROR(SEARCH("Criterion not passed",AZ40)),ISERROR(SEARCH("not fully recorded",AZ40)),ISERROR(SEARCH("not publicly calculable",AZ40)),ISERROR(SEARCH("not calculable",AZ40)),ISERROR(SEARCH("not recorded",AZ40))),"PASS","FAIL"))</x:f>
        <x:v>PASS</x:v>
      </x:c>
      <x:c r="BP40" s="22" t="str">
        <x:f>IF(COUNTIF(BF40:BO40,"FAIL")=0,"PASS","FAIL")</x:f>
        <x:v>PASS</x:v>
      </x:c>
      <x:c r="BQ40" s="22" t="str"/>
      <x:c r="BR40" s="22" t="str"/>
      <x:c r="BS40" s="22" t="str"/>
      <x:c r="BT40" s="22" t="str"/>
      <x:c r="BU40" s="22" t="str"/>
      <x:c r="BV40" s="22" t="str"/>
    </x:row>
    <x:row r="41" ht="36" customHeight="1">
      <x:c r="A41" s="22" t="str">
        <x:v>V039</x:v>
      </x:c>
      <x:c r="B41" s="22" t="str">
        <x:v>Warmly</x:v>
      </x:c>
      <x:c r="C41" s="22" t="str">
        <x:v>ABM and GTM intelligence</x:v>
      </x:c>
      <x:c r="D41" s="22" t="str">
        <x:v>AI Inbound Autopilot</x:v>
      </x:c>
      <x:c r="E41" s="22" t="str">
        <x:v>$30,000/year for AI Inbound Autopilot (official comparison page); current modular pricing also shows products from $10,000/year</x:v>
      </x:c>
      <x:c r="F41" s="22" t="str">
        <x:v>$30,000/year for the frozen principal AI Inbound Autopilot basis</x:v>
      </x:c>
      <x:c r="G41" s="22" t="str">
        <x:v>Annual AI package with 10,000 monthly credits and unlimited AI Studio Agents</x:v>
      </x:c>
      <x:c r="H41" s="22" t="n">
        <x:v>1</x:v>
      </x:c>
      <x:c r="I41" s="22" t="n">
        <x:v>1</x:v>
      </x:c>
      <x:c r="J41" s="22" t="n">
        <x:v>1</x:v>
      </x:c>
      <x:c r="K41" s="22" t="n">
        <x:v>1</x:v>
      </x:c>
      <x:c r="L41" s="22" t="n">
        <x:v>1</x:v>
      </x:c>
      <x:c r="M41" s="22" t="n">
        <x:v>0</x:v>
      </x:c>
      <x:c r="N41" s="22" t="n">
        <x:v>1</x:v>
      </x:c>
      <x:c r="O41" s="22" t="n">
        <x:v>0</x:v>
      </x:c>
      <x:c r="P41" s="22" t="n">
        <x:v>1</x:v>
      </x:c>
      <x:c r="Q41" s="22" t="n">
        <x:v>0</x:v>
      </x:c>
      <x:c r="R41" s="22" t="n">
        <x:f>SUM(H41:Q41)</x:f>
        <x:v>7</x:v>
      </x:c>
      <x:c r="S41" s="22" t="str">
        <x:f>IF(R41=0,"Not publicly calculable",IF(R41&lt;=3,"Limited disclosure",IF(R41&lt;=6,"Partially calculable",IF(R41&lt;=8,"Substantially calculable","Fully calculable"))))</x:f>
        <x:v>Substantially calculable</x:v>
      </x:c>
      <x:c r="T41" s="22" t="str">
        <x:v>AI-assisted adjudicated r4</x:v>
      </x:c>
      <x:c r="U41" s="22" t="str">
        <x:v>Research complete - publication drafting pending</x:v>
      </x:c>
      <x:c r="V41" s="22" t="str">
        <x:v>https://www.warmly.ai/p/pricing</x:v>
      </x:c>
      <x:c r="W41" s="22" t="str">
        <x:v>https://www.warmly.ai/p/inbound-agent/ai-chatbot</x:v>
      </x:c>
      <x:c r="X41" s="22" t="str">
        <x:v>Warmly official pricing/product page (descriptive record; live HTML title not independently captured in r2)</x:v>
      </x:c>
      <x:c r="Y41" s="22" t="str">
        <x:v>https://www.warmly.ai/p/pricing</x:v>
      </x:c>
      <x:c r="Z41" s="22" t="str">
        <x:v>https://www.warmly.ai/p/inbound-agent/ai-chatbot</x:v>
      </x:c>
      <x:c r="AA41" s="22" t="str">
        <x:v>Official Warmly materials disclose AI Inbound Autopilot from $30,000/year with 10,000 credits/month and unlimited AI Studio Agents; the current modular pricing page also publishes product-level annual starting prices.</x:v>
      </x:c>
      <x:c r="AB41" s="22" t="str">
        <x:v>Official Warmly materials disclose AI Inbound Autopilot from $30,000/year with 10,000 credits/month and unlimited AI Studio Agents; the current modular pricing page also publishes product-level annual starting prices.</x:v>
      </x:c>
      <x:c r="AC41" s="22" t="str">
        <x:v>Credit consumption is not publicly defined and top-up economics are absent, so C6/C8/C10 remain zero.</x:v>
      </x:c>
      <x:c r="AD41" s="22" t="str">
        <x:v>2026-07-12</x:v>
      </x:c>
      <x:c r="AE41" s="22" t="str">
        <x:v>Unauthenticated public web; locale not controllable; researcher context Asia/Kolkata</x:v>
      </x:c>
      <x:c r="AF41" s="22" t="str">
        <x:v>USD</x:v>
      </x:c>
      <x:c r="AG41" s="22" t="str">
        <x:v>Annual; quarterly option on current modular page</x:v>
      </x:c>
      <x:c r="AH41" s="22" t="str">
        <x:v>AI Inbound Autopilot</x:v>
      </x:c>
      <x:c r="AI41" s="22" t="str">
        <x:v>Not stated</x:v>
      </x:c>
      <x:c r="AJ41" s="22" t="str">
        <x:v>12 months for frozen basis</x:v>
      </x:c>
      <x:c r="AK41" s="22" t="str">
        <x:v>AI Inbound Autopilot / modular AI workers</x:v>
      </x:c>
      <x:c r="AL41" s="22" t="str">
        <x:v>Credits</x:v>
      </x:c>
      <x:c r="AM41" s="22" t="str">
        <x:v>Not publicly disclosed</x:v>
      </x:c>
      <x:c r="AN41" s="22" t="str">
        <x:v>10,000 credits/month; unlimited AI Studio Agents</x:v>
      </x:c>
      <x:c r="AO41" s="22" t="str">
        <x:v>Not publicly disclosed</x:v>
      </x:c>
      <x:c r="AP41" s="22" t="str">
        <x:v>Criterion not passed</x:v>
      </x:c>
      <x:c r="AQ41" s="22" t="str">
        <x:v>Public base price: $30,000/year for AI Inbound Autopilot (official comparison page); current modular pricing also shows products from $10,000/year. Source: https://www.warmly.ai/p/pricing</x:v>
      </x:c>
      <x:c r="AR41" s="22" t="str">
        <x:v>Minimum AI-eligible plan/access: AI Inbound Autopilot. AI packaging: AI Inbound Autopilot / modular AI workers.</x:v>
      </x:c>
      <x:c r="AS41" s="22" t="str">
        <x:v>Minimum commitment: 12 months for frozen basis; billing cadence: Annual; quarterly option on current modular page; minimum AI access cost: $30,000/year for the frozen principal AI Inbound Autopilot basis.</x:v>
      </x:c>
      <x:c r="AT41" s="22" t="str">
        <x:v>AI packaging: AI Inbound Autopilot / modular AI workers. Capability: AI Inbound Autopilot.</x:v>
      </x:c>
      <x:c r="AU41" s="22" t="str">
        <x:v>AI billing unit or explicit no-meter basis: Credits. Supporting language/value: Official Warmly materials disclose AI Inbound Autopilot from $30,000/year with 10,000 credits/month and unlimited AI Studio Agents; the current modular pricing page also publishes product-level annual starting prices.</x:v>
      </x:c>
      <x:c r="AV41" s="22" t="str">
        <x:v>Criterion not passed.</x:v>
      </x:c>
      <x:c r="AW41" s="22" t="str">
        <x:v>Recurring allowance: 10,000 credits/month; unlimited AI Studio Agents.</x:v>
      </x:c>
      <x:c r="AX41" s="22" t="str">
        <x:v>Criterion not passed.</x:v>
      </x:c>
      <x:c r="AY41" s="22" t="str">
        <x:v>Minimum AI access cost: $30,000/year for the frozen principal AI Inbound Autopilot basis.</x:v>
      </x:c>
      <x:c r="AZ41" s="22" t="str">
        <x:v>Criterion not passed.</x:v>
      </x:c>
      <x:c r="BA41" s="22" t="str">
        <x:v>Standard</x:v>
      </x:c>
      <x:c r="BB41" s="22" t="n">
        <x:v>7</x:v>
      </x:c>
      <x:c r="BC41" s="22" t="n">
        <x:f>R41-BB41</x:f>
        <x:v>0</x:v>
      </x:c>
      <x:c r="BD41" s="22" t="str">
        <x:f>IF(R41=SUM(H41:Q41),"PASS","FAIL")</x:f>
        <x:v>PASS</x:v>
      </x:c>
      <x:c r="BE41" s="22" t="str">
        <x:f>IF(S41=IF(R41&gt;=9,"Fully calculable",IF(R41&gt;=7,"Substantially calculable",IF(R41&gt;=4,"Partially calculable",IF(R41&gt;=1,"Limited disclosure","Not publicly calculable")))),"PASS","FAIL")</x:f>
        <x:v>PASS</x:v>
      </x:c>
      <x:c r="BF41" s="22" t="str">
        <x:f>IF(H41=0,"PASS",IF(AND(AQ41&lt;&gt;"",ISERROR(SEARCH("Criterion not passed",AQ41)),ISERROR(SEARCH("not fully recorded",AQ41))),"PASS","FAIL"))</x:f>
        <x:v>PASS</x:v>
      </x:c>
      <x:c r="BG41" s="22" t="str">
        <x:f>IF(I41=0,"PASS",IF(AND(AR41&lt;&gt;"",ISERROR(SEARCH("Criterion not passed",AR41)),ISERROR(SEARCH("not fully recorded",AR41))),"PASS","FAIL"))</x:f>
        <x:v>PASS</x:v>
      </x:c>
      <x:c r="BH41" s="22" t="str">
        <x:f>IF(J41=0,"PASS",IF(AND(AS41&lt;&gt;"",ISERROR(SEARCH("Criterion not passed",AS41)),ISERROR(SEARCH("not fully recorded",AS41))),"PASS","FAIL"))</x:f>
        <x:v>PASS</x:v>
      </x:c>
      <x:c r="BI41" s="22" t="str">
        <x:f>IF(K41=0,"PASS",IF(AND(AT41&lt;&gt;"",ISERROR(SEARCH("Criterion not passed",AT41)),ISERROR(SEARCH("not fully recorded",AT41))),"PASS","FAIL"))</x:f>
        <x:v>PASS</x:v>
      </x:c>
      <x:c r="BJ41" s="22" t="str">
        <x:f>IF(L41=0,"PASS",IF(AND(AU41&lt;&gt;"",ISERROR(SEARCH("Criterion not passed",AU41)),ISERROR(SEARCH("not fully recorded",AU41)),ISERROR(SEARCH("not publicly disclosed",AU41)),ISERROR(SEARCH("not disclosed",AU41)),ISERROR(SEARCH("not recorded",AU41)),ISERROR(SEARCH("not publicly defined",AU41)),ISERROR(SEARCH("not defined",AU41))),"PASS","FAIL"))</x:f>
        <x:v>PASS</x:v>
      </x:c>
      <x:c r="BK41" s="22" t="str">
        <x:f>IF(M41=0,"PASS",IF(AND(AV41&lt;&gt;"",ISERROR(SEARCH("Criterion not passed",AV41)),ISERROR(SEARCH("not fully recorded",AV41)),ISERROR(SEARCH("not publicly disclosed",AV41)),ISERROR(SEARCH("not disclosed",AV41)),ISERROR(SEARCH("not recorded",AV41)),ISERROR(SEARCH("not publicly defined",AV41)),ISERROR(SEARCH("not defined",AV41))),"PASS","FAIL"))</x:f>
        <x:v>PASS</x:v>
      </x:c>
      <x:c r="BL41" s="22" t="str">
        <x:f>IF(N41=0,"PASS",IF(AND(AW41&lt;&gt;"",ISERROR(SEARCH("Criterion not passed",AW41)),ISERROR(SEARCH("not fully recorded",AW41)),ISERROR(SEARCH("not publicly disclosed",AW41)),ISERROR(SEARCH("not disclosed",AW41)),ISERROR(SEARCH("not recorded",AW41)),ISERROR(SEARCH("not quantified",AW41)),ISERROR(SEARCH("one-time rather than recurring",AW41))),"PASS","FAIL"))</x:f>
        <x:v>PASS</x:v>
      </x:c>
      <x:c r="BM41" s="22" t="str">
        <x:f>IF(O41=0,"PASS",IF(AND(AX41&lt;&gt;"",ISERROR(SEARCH("Criterion not passed",AX41)),ISERROR(SEARCH("not fully recorded",AX41)),ISERROR(SEARCH("not publicly disclosed",AX41)),ISERROR(SEARCH("not disclosed",AX41)),ISERROR(SEARCH("not recorded",AX41)),ISERROR(SEARCH("not quantified",AX41)),ISERROR(SEARCH("no public",AX41))),"PASS","FAIL"))</x:f>
        <x:v>PASS</x:v>
      </x:c>
      <x:c r="BN41" s="22" t="str">
        <x:f>IF(P41=0,"PASS",IF(AND(AY41&lt;&gt;"",ISERROR(SEARCH("Criterion not passed",AY41)),ISERROR(SEARCH("not fully recorded",AY41)),ISERROR(SEARCH("not publicly calculable",AY41)),ISERROR(SEARCH("not calculable",AY41)),ISERROR(SEARCH("not recorded",AY41))),"PASS","FAIL"))</x:f>
        <x:v>PASS</x:v>
      </x:c>
      <x:c r="BO41" s="22" t="str">
        <x:f>IF(Q41=0,"PASS",IF(AND(AZ41&lt;&gt;"",ISERROR(SEARCH("Criterion not passed",AZ41)),ISERROR(SEARCH("not fully recorded",AZ41)),ISERROR(SEARCH("not publicly calculable",AZ41)),ISERROR(SEARCH("not calculable",AZ41)),ISERROR(SEARCH("not recorded",AZ41))),"PASS","FAIL"))</x:f>
        <x:v>PASS</x:v>
      </x:c>
      <x:c r="BP41" s="22" t="str">
        <x:f>IF(COUNTIF(BF41:BO41,"FAIL")=0,"PASS","FAIL")</x:f>
        <x:v>PASS</x:v>
      </x:c>
      <x:c r="BQ41" s="22" t="str"/>
      <x:c r="BR41" s="22" t="str"/>
      <x:c r="BS41" s="22" t="str"/>
      <x:c r="BT41" s="22" t="str"/>
      <x:c r="BU41" s="22" t="str"/>
      <x:c r="BV41" s="22" t="str"/>
    </x:row>
    <x:row r="42" ht="36" customHeight="1">
      <x:c r="A42" s="22" t="str">
        <x:v>V040</x:v>
      </x:c>
      <x:c r="B42" s="22" t="str">
        <x:v>ZoomInfo</x:v>
      </x:c>
      <x:c r="C42" s="22" t="str">
        <x:v>ABM and GTM intelligence</x:v>
      </x:c>
      <x:c r="D42" s="22" t="str">
        <x:v>ZoomInfo Copilot</x:v>
      </x:c>
      <x:c r="E42" s="22" t="str">
        <x:v>No numeric public price</x:v>
      </x:c>
      <x:c r="F42" s="22" t="str">
        <x:v>Not publicly calculable</x:v>
      </x:c>
      <x:c r="G42" s="22" t="str">
        <x:v>Custom package and quote</x:v>
      </x:c>
      <x:c r="H42" s="22" t="n">
        <x:v>0</x:v>
      </x:c>
      <x:c r="I42" s="22" t="n">
        <x:v>1</x:v>
      </x:c>
      <x:c r="J42" s="22" t="n">
        <x:v>0</x:v>
      </x:c>
      <x:c r="K42" s="22" t="n">
        <x:v>1</x:v>
      </x:c>
      <x:c r="L42" s="22" t="n">
        <x:v>0</x:v>
      </x:c>
      <x:c r="M42" s="22" t="n">
        <x:v>0</x:v>
      </x:c>
      <x:c r="N42" s="22" t="n">
        <x:v>0</x:v>
      </x:c>
      <x:c r="O42" s="22" t="n">
        <x:v>0</x:v>
      </x:c>
      <x:c r="P42" s="22" t="n">
        <x:v>0</x:v>
      </x:c>
      <x:c r="Q42" s="22" t="n">
        <x:v>0</x:v>
      </x:c>
      <x:c r="R42" s="22" t="n">
        <x:f>SUM(H42:Q42)</x:f>
        <x:v>2</x:v>
      </x:c>
      <x:c r="S42" s="22" t="str">
        <x:f>IF(R42=0,"Not publicly calculable",IF(R42&lt;=3,"Limited disclosure",IF(R42&lt;=6,"Partially calculable",IF(R42&lt;=8,"Substantially calculable","Fully calculable"))))</x:f>
        <x:v>Limited disclosure</x:v>
      </x:c>
      <x:c r="T42" s="22" t="str">
        <x:v>AI-assisted adjudicated r4</x:v>
      </x:c>
      <x:c r="U42" s="22" t="str">
        <x:v>Research complete - publication drafting pending</x:v>
      </x:c>
      <x:c r="V42" s="22" t="str">
        <x:v>https://www.zoominfo.com/pricing</x:v>
      </x:c>
      <x:c r="W42" s="22" t="str">
        <x:v>https://www.zoominfo.com/products/copilot</x:v>
      </x:c>
      <x:c r="X42" s="22" t="str">
        <x:v>ZoomInfo official pricing/product page (descriptive record; live HTML title not independently captured in r2)</x:v>
      </x:c>
      <x:c r="Y42" s="22" t="str">
        <x:v>https://www.zoominfo.com/pricing</x:v>
      </x:c>
      <x:c r="Z42" s="22" t="str">
        <x:v>https://www.zoominfo.com/products/copilot</x:v>
      </x:c>
      <x:c r="AA42" s="22" t="str">
        <x:v>The official pricing experience lists Copilot within the product offering but directs buyers to contact sales rather than publishing a numeric entry cost.</x:v>
      </x:c>
      <x:c r="AB42" s="22" t="str">
        <x:v>The official pricing experience lists Copilot within the product offering but directs buyers to contact sales rather than publishing a numeric entry cost.</x:v>
      </x:c>
      <x:c r="AC42" s="22" t="str">
        <x:v>Package visibility earns plan and packaging evidence only; price fields remain unscored.</x:v>
      </x:c>
      <x:c r="AD42" s="22" t="str">
        <x:v>2026-07-12</x:v>
      </x:c>
      <x:c r="AE42" s="22" t="str">
        <x:v>Unauthenticated public web; locale not controllable; researcher context Asia/Kolkata</x:v>
      </x:c>
      <x:c r="AF42" s="22" t="str">
        <x:v>Not applicable / not displayed</x:v>
      </x:c>
      <x:c r="AG42" s="22" t="str">
        <x:v>Not publicly stated; pricing is quote-gated</x:v>
      </x:c>
      <x:c r="AH42" s="22" t="str">
        <x:v>ZoomInfo Copilot commercial package (custom quote)</x:v>
      </x:c>
      <x:c r="AI42" s="22" t="str">
        <x:v>Not publicly stated</x:v>
      </x:c>
      <x:c r="AJ42" s="22" t="str">
        <x:v>Not publicly stated</x:v>
      </x:c>
      <x:c r="AK42" s="22" t="str">
        <x:v>Custom package and quote</x:v>
      </x:c>
      <x:c r="AL42" s="22" t="str">
        <x:v>Not publicly disclosed</x:v>
      </x:c>
      <x:c r="AM42" s="22" t="str">
        <x:v>Not publicly disclosed</x:v>
      </x:c>
      <x:c r="AN42" s="22" t="str">
        <x:v>Not publicly disclosed</x:v>
      </x:c>
      <x:c r="AO42" s="22" t="str">
        <x:v>Not publicly disclosed</x:v>
      </x:c>
      <x:c r="AP42" s="22" t="str">
        <x:v>Criterion not passed</x:v>
      </x:c>
      <x:c r="AQ42" s="22" t="str">
        <x:v>Criterion not passed.</x:v>
      </x:c>
      <x:c r="AR42" s="22" t="str">
        <x:v>Minimum AI-eligible plan/access: ZoomInfo Copilot commercial package (custom quote). AI packaging: Custom package and quote.</x:v>
      </x:c>
      <x:c r="AS42" s="22" t="str">
        <x:v>Criterion not passed.</x:v>
      </x:c>
      <x:c r="AT42" s="22" t="str">
        <x:v>AI packaging: Custom package and quote. Capability: ZoomInfo Copilot.</x:v>
      </x:c>
      <x:c r="AU42" s="22" t="str">
        <x:v>Criterion not passed.</x:v>
      </x:c>
      <x:c r="AV42" s="22" t="str">
        <x:v>Criterion not passed.</x:v>
      </x:c>
      <x:c r="AW42" s="22" t="str">
        <x:v>Criterion not passed.</x:v>
      </x:c>
      <x:c r="AX42" s="22" t="str">
        <x:v>Criterion not passed.</x:v>
      </x:c>
      <x:c r="AY42" s="22" t="str">
        <x:v>Criterion not passed.</x:v>
      </x:c>
      <x:c r="AZ42" s="22" t="str">
        <x:v>Criterion not passed.</x:v>
      </x:c>
      <x:c r="BA42" s="22" t="str">
        <x:v>Priority: score 0-3</x:v>
      </x:c>
      <x:c r="BB42" s="22" t="n">
        <x:v>2</x:v>
      </x:c>
      <x:c r="BC42" s="22" t="n">
        <x:f>R42-BB42</x:f>
        <x:v>0</x:v>
      </x:c>
      <x:c r="BD42" s="22" t="str">
        <x:f>IF(R42=SUM(H42:Q42),"PASS","FAIL")</x:f>
        <x:v>PASS</x:v>
      </x:c>
      <x:c r="BE42" s="22" t="str">
        <x:f>IF(S42=IF(R42&gt;=9,"Fully calculable",IF(R42&gt;=7,"Substantially calculable",IF(R42&gt;=4,"Partially calculable",IF(R42&gt;=1,"Limited disclosure","Not publicly calculable")))),"PASS","FAIL")</x:f>
        <x:v>PASS</x:v>
      </x:c>
      <x:c r="BF42" s="22" t="str">
        <x:f>IF(H42=0,"PASS",IF(AND(AQ42&lt;&gt;"",ISERROR(SEARCH("Criterion not passed",AQ42)),ISERROR(SEARCH("not fully recorded",AQ42))),"PASS","FAIL"))</x:f>
        <x:v>PASS</x:v>
      </x:c>
      <x:c r="BG42" s="22" t="str">
        <x:f>IF(I42=0,"PASS",IF(AND(AR42&lt;&gt;"",ISERROR(SEARCH("Criterion not passed",AR42)),ISERROR(SEARCH("not fully recorded",AR42))),"PASS","FAIL"))</x:f>
        <x:v>PASS</x:v>
      </x:c>
      <x:c r="BH42" s="22" t="str">
        <x:f>IF(J42=0,"PASS",IF(AND(AS42&lt;&gt;"",ISERROR(SEARCH("Criterion not passed",AS42)),ISERROR(SEARCH("not fully recorded",AS42))),"PASS","FAIL"))</x:f>
        <x:v>PASS</x:v>
      </x:c>
      <x:c r="BI42" s="22" t="str">
        <x:f>IF(K42=0,"PASS",IF(AND(AT42&lt;&gt;"",ISERROR(SEARCH("Criterion not passed",AT42)),ISERROR(SEARCH("not fully recorded",AT42))),"PASS","FAIL"))</x:f>
        <x:v>PASS</x:v>
      </x:c>
      <x:c r="BJ42" s="22" t="str">
        <x:f>IF(L42=0,"PASS",IF(AND(AU42&lt;&gt;"",ISERROR(SEARCH("Criterion not passed",AU42)),ISERROR(SEARCH("not fully recorded",AU42)),ISERROR(SEARCH("not publicly disclosed",AU42)),ISERROR(SEARCH("not disclosed",AU42)),ISERROR(SEARCH("not recorded",AU42)),ISERROR(SEARCH("not publicly defined",AU42)),ISERROR(SEARCH("not defined",AU42))),"PASS","FAIL"))</x:f>
        <x:v>PASS</x:v>
      </x:c>
      <x:c r="BK42" s="22" t="str">
        <x:f>IF(M42=0,"PASS",IF(AND(AV42&lt;&gt;"",ISERROR(SEARCH("Criterion not passed",AV42)),ISERROR(SEARCH("not fully recorded",AV42)),ISERROR(SEARCH("not publicly disclosed",AV42)),ISERROR(SEARCH("not disclosed",AV42)),ISERROR(SEARCH("not recorded",AV42)),ISERROR(SEARCH("not publicly defined",AV42)),ISERROR(SEARCH("not defined",AV42))),"PASS","FAIL"))</x:f>
        <x:v>PASS</x:v>
      </x:c>
      <x:c r="BL42" s="22" t="str">
        <x:f>IF(N42=0,"PASS",IF(AND(AW42&lt;&gt;"",ISERROR(SEARCH("Criterion not passed",AW42)),ISERROR(SEARCH("not fully recorded",AW42)),ISERROR(SEARCH("not publicly disclosed",AW42)),ISERROR(SEARCH("not disclosed",AW42)),ISERROR(SEARCH("not recorded",AW42)),ISERROR(SEARCH("not quantified",AW42)),ISERROR(SEARCH("one-time rather than recurring",AW42))),"PASS","FAIL"))</x:f>
        <x:v>PASS</x:v>
      </x:c>
      <x:c r="BM42" s="22" t="str">
        <x:f>IF(O42=0,"PASS",IF(AND(AX42&lt;&gt;"",ISERROR(SEARCH("Criterion not passed",AX42)),ISERROR(SEARCH("not fully recorded",AX42)),ISERROR(SEARCH("not publicly disclosed",AX42)),ISERROR(SEARCH("not disclosed",AX42)),ISERROR(SEARCH("not recorded",AX42)),ISERROR(SEARCH("not quantified",AX42)),ISERROR(SEARCH("no public",AX42))),"PASS","FAIL"))</x:f>
        <x:v>PASS</x:v>
      </x:c>
      <x:c r="BN42" s="22" t="str">
        <x:f>IF(P42=0,"PASS",IF(AND(AY42&lt;&gt;"",ISERROR(SEARCH("Criterion not passed",AY42)),ISERROR(SEARCH("not fully recorded",AY42)),ISERROR(SEARCH("not publicly calculable",AY42)),ISERROR(SEARCH("not calculable",AY42)),ISERROR(SEARCH("not recorded",AY42))),"PASS","FAIL"))</x:f>
        <x:v>PASS</x:v>
      </x:c>
      <x:c r="BO42" s="22" t="str">
        <x:f>IF(Q42=0,"PASS",IF(AND(AZ42&lt;&gt;"",ISERROR(SEARCH("Criterion not passed",AZ42)),ISERROR(SEARCH("not fully recorded",AZ42)),ISERROR(SEARCH("not publicly calculable",AZ42)),ISERROR(SEARCH("not calculable",AZ42)),ISERROR(SEARCH("not recorded",AZ42))),"PASS","FAIL"))</x:f>
        <x:v>PASS</x:v>
      </x:c>
      <x:c r="BP42" s="22" t="str">
        <x:f>IF(COUNTIF(BF42:BO42,"FAIL")=0,"PASS","FAIL")</x:f>
        <x:v>PASS</x:v>
      </x:c>
      <x:c r="BQ42" s="22" t="str"/>
      <x:c r="BR42" s="22" t="str"/>
      <x:c r="BS42" s="22" t="str"/>
      <x:c r="BT42" s="22" t="str"/>
      <x:c r="BU42" s="22" t="str"/>
      <x:c r="BV42" s="22" t="str"/>
    </x:row>
    <x:row r="43" ht="36" customHeight="1">
      <x:c r="A43" s="22" t="str">
        <x:v>V041</x:v>
      </x:c>
      <x:c r="B43" s="22" t="str">
        <x:v>Amplemarket</x:v>
      </x:c>
      <x:c r="C43" s="22" t="str">
        <x:v>Sales intelligence and engagement</x:v>
      </x:c>
      <x:c r="D43" s="22" t="str">
        <x:v>Duo Copilot</x:v>
      </x:c>
      <x:c r="E43" s="22" t="str">
        <x:v>$600/month Startup, annual term; two users included</x:v>
      </x:c>
      <x:c r="F43" s="22" t="str">
        <x:v>$7,200 for the 12-month Startup commitment</x:v>
      </x:c>
      <x:c r="G43" s="22" t="str">
        <x:v>Included capability; no AI-specific meter</x:v>
      </x:c>
      <x:c r="H43" s="22" t="n">
        <x:v>1</x:v>
      </x:c>
      <x:c r="I43" s="22" t="n">
        <x:v>1</x:v>
      </x:c>
      <x:c r="J43" s="22" t="n">
        <x:v>1</x:v>
      </x:c>
      <x:c r="K43" s="22" t="n">
        <x:v>1</x:v>
      </x:c>
      <x:c r="L43" s="22" t="n">
        <x:v>0</x:v>
      </x:c>
      <x:c r="M43" s="22" t="n">
        <x:v>0</x:v>
      </x:c>
      <x:c r="N43" s="22" t="n">
        <x:v>0</x:v>
      </x:c>
      <x:c r="O43" s="22" t="n">
        <x:v>0</x:v>
      </x:c>
      <x:c r="P43" s="22" t="n">
        <x:v>1</x:v>
      </x:c>
      <x:c r="Q43" s="22" t="n">
        <x:v>0</x:v>
      </x:c>
      <x:c r="R43" s="22" t="n">
        <x:f>SUM(H43:Q43)</x:f>
        <x:v>5</x:v>
      </x:c>
      <x:c r="S43" s="22" t="str">
        <x:f>IF(R43=0,"Not publicly calculable",IF(R43&lt;=3,"Limited disclosure",IF(R43&lt;=6,"Partially calculable",IF(R43&lt;=8,"Substantially calculable","Fully calculable"))))</x:f>
        <x:v>Partially calculable</x:v>
      </x:c>
      <x:c r="T43" s="22" t="str">
        <x:v>AI-assisted adjudicated r4</x:v>
      </x:c>
      <x:c r="U43" s="22" t="str">
        <x:v>Research complete - publication drafting pending</x:v>
      </x:c>
      <x:c r="V43" s="22" t="str">
        <x:v>https://www.amplemarket.com/pricing</x:v>
      </x:c>
      <x:c r="W43" s="22" t="str">
        <x:v>https://www.amplemarket.com/pricing</x:v>
      </x:c>
      <x:c r="X43" s="22" t="str">
        <x:v>Amplemarket official pricing/product page (descriptive record; live HTML title not independently captured in r2)</x:v>
      </x:c>
      <x:c r="Y43" s="22" t="str">
        <x:v>https://www.amplemarket.com/pricing</x:v>
      </x:c>
      <x:c r="Z43" s="22" t="str"/>
      <x:c r="AA43" s="22" t="str">
        <x:v>Startup publicly lists $600 per month on an annual term and includes Duo Copilot and AI intent signals.</x:v>
      </x:c>
      <x:c r="AB43" s="22" t="str">
        <x:v>Startup publicly lists $600 per month on an annual term and includes Duo Copilot and AI intent signals.</x:v>
      </x:c>
      <x:c r="AC43" s="22" t="str">
        <x:v>Contact and phone credits are data allowances, not proven AI usage units.</x:v>
      </x:c>
      <x:c r="AD43" s="22" t="str">
        <x:v>2026-07-12</x:v>
      </x:c>
      <x:c r="AE43" s="22" t="str">
        <x:v>Unauthenticated public web; locale not controllable; researcher context Asia/Kolkata</x:v>
      </x:c>
      <x:c r="AF43" s="22" t="str">
        <x:v>USD (unless vendor locale differs)</x:v>
      </x:c>
      <x:c r="AG43" s="22" t="str">
        <x:v>Monthly equivalent, annual commitment</x:v>
      </x:c>
      <x:c r="AH43" s="22" t="str">
        <x:v>Startup</x:v>
      </x:c>
      <x:c r="AI43" s="22" t="str">
        <x:v>Not publicly stated</x:v>
      </x:c>
      <x:c r="AJ43" s="22" t="str">
        <x:v>12 months</x:v>
      </x:c>
      <x:c r="AK43" s="22" t="str">
        <x:v>Included capability; no AI-specific meter</x:v>
      </x:c>
      <x:c r="AL43" s="22" t="str">
        <x:v>Not publicly disclosed</x:v>
      </x:c>
      <x:c r="AM43" s="22" t="str">
        <x:v>Not publicly disclosed</x:v>
      </x:c>
      <x:c r="AN43" s="22" t="str">
        <x:v>Not publicly disclosed</x:v>
      </x:c>
      <x:c r="AO43" s="22" t="str">
        <x:v>Not publicly disclosed</x:v>
      </x:c>
      <x:c r="AP43" s="22" t="str">
        <x:v>Criterion not passed</x:v>
      </x:c>
      <x:c r="AQ43" s="22" t="str">
        <x:v>Public base price: $600/month Startup, annual term; two users included. Source: https://www.amplemarket.com/pricing</x:v>
      </x:c>
      <x:c r="AR43" s="22" t="str">
        <x:v>Minimum AI-eligible plan/access: Startup. AI packaging: Included capability; no AI-specific meter.</x:v>
      </x:c>
      <x:c r="AS43" s="22" t="str">
        <x:v>Minimum commitment: 12 months; billing cadence: Monthly equivalent, annual commitment; minimum AI access cost: $7,200 for the 12-month Startup commitment.</x:v>
      </x:c>
      <x:c r="AT43" s="22" t="str">
        <x:v>AI packaging: Included capability; no AI-specific meter. Capability: Duo Copilot.</x:v>
      </x:c>
      <x:c r="AU43" s="22" t="str">
        <x:v>Criterion not passed.</x:v>
      </x:c>
      <x:c r="AV43" s="22" t="str">
        <x:v>Criterion not passed.</x:v>
      </x:c>
      <x:c r="AW43" s="22" t="str">
        <x:v>Criterion not passed.</x:v>
      </x:c>
      <x:c r="AX43" s="22" t="str">
        <x:v>Criterion not passed.</x:v>
      </x:c>
      <x:c r="AY43" s="22" t="str">
        <x:v>Minimum AI access cost: $7,200 for the 12-month Startup commitment.</x:v>
      </x:c>
      <x:c r="AZ43" s="22" t="str">
        <x:v>Criterion not passed.</x:v>
      </x:c>
      <x:c r="BA43" s="22" t="str">
        <x:v>Standard</x:v>
      </x:c>
      <x:c r="BB43" s="22" t="n">
        <x:v>5</x:v>
      </x:c>
      <x:c r="BC43" s="22" t="n">
        <x:f>R43-BB43</x:f>
        <x:v>0</x:v>
      </x:c>
      <x:c r="BD43" s="22" t="str">
        <x:f>IF(R43=SUM(H43:Q43),"PASS","FAIL")</x:f>
        <x:v>PASS</x:v>
      </x:c>
      <x:c r="BE43" s="22" t="str">
        <x:f>IF(S43=IF(R43&gt;=9,"Fully calculable",IF(R43&gt;=7,"Substantially calculable",IF(R43&gt;=4,"Partially calculable",IF(R43&gt;=1,"Limited disclosure","Not publicly calculable")))),"PASS","FAIL")</x:f>
        <x:v>PASS</x:v>
      </x:c>
      <x:c r="BF43" s="22" t="str">
        <x:f>IF(H43=0,"PASS",IF(AND(AQ43&lt;&gt;"",ISERROR(SEARCH("Criterion not passed",AQ43)),ISERROR(SEARCH("not fully recorded",AQ43))),"PASS","FAIL"))</x:f>
        <x:v>PASS</x:v>
      </x:c>
      <x:c r="BG43" s="22" t="str">
        <x:f>IF(I43=0,"PASS",IF(AND(AR43&lt;&gt;"",ISERROR(SEARCH("Criterion not passed",AR43)),ISERROR(SEARCH("not fully recorded",AR43))),"PASS","FAIL"))</x:f>
        <x:v>PASS</x:v>
      </x:c>
      <x:c r="BH43" s="22" t="str">
        <x:f>IF(J43=0,"PASS",IF(AND(AS43&lt;&gt;"",ISERROR(SEARCH("Criterion not passed",AS43)),ISERROR(SEARCH("not fully recorded",AS43))),"PASS","FAIL"))</x:f>
        <x:v>PASS</x:v>
      </x:c>
      <x:c r="BI43" s="22" t="str">
        <x:f>IF(K43=0,"PASS",IF(AND(AT43&lt;&gt;"",ISERROR(SEARCH("Criterion not passed",AT43)),ISERROR(SEARCH("not fully recorded",AT43))),"PASS","FAIL"))</x:f>
        <x:v>PASS</x:v>
      </x:c>
      <x:c r="BJ43" s="22" t="str">
        <x:f>IF(L43=0,"PASS",IF(AND(AU43&lt;&gt;"",ISERROR(SEARCH("Criterion not passed",AU43)),ISERROR(SEARCH("not fully recorded",AU43)),ISERROR(SEARCH("not publicly disclosed",AU43)),ISERROR(SEARCH("not disclosed",AU43)),ISERROR(SEARCH("not recorded",AU43)),ISERROR(SEARCH("not publicly defined",AU43)),ISERROR(SEARCH("not defined",AU43))),"PASS","FAIL"))</x:f>
        <x:v>PASS</x:v>
      </x:c>
      <x:c r="BK43" s="22" t="str">
        <x:f>IF(M43=0,"PASS",IF(AND(AV43&lt;&gt;"",ISERROR(SEARCH("Criterion not passed",AV43)),ISERROR(SEARCH("not fully recorded",AV43)),ISERROR(SEARCH("not publicly disclosed",AV43)),ISERROR(SEARCH("not disclosed",AV43)),ISERROR(SEARCH("not recorded",AV43)),ISERROR(SEARCH("not publicly defined",AV43)),ISERROR(SEARCH("not defined",AV43))),"PASS","FAIL"))</x:f>
        <x:v>PASS</x:v>
      </x:c>
      <x:c r="BL43" s="22" t="str">
        <x:f>IF(N43=0,"PASS",IF(AND(AW43&lt;&gt;"",ISERROR(SEARCH("Criterion not passed",AW43)),ISERROR(SEARCH("not fully recorded",AW43)),ISERROR(SEARCH("not publicly disclosed",AW43)),ISERROR(SEARCH("not disclosed",AW43)),ISERROR(SEARCH("not recorded",AW43)),ISERROR(SEARCH("not quantified",AW43)),ISERROR(SEARCH("one-time rather than recurring",AW43))),"PASS","FAIL"))</x:f>
        <x:v>PASS</x:v>
      </x:c>
      <x:c r="BM43" s="22" t="str">
        <x:f>IF(O43=0,"PASS",IF(AND(AX43&lt;&gt;"",ISERROR(SEARCH("Criterion not passed",AX43)),ISERROR(SEARCH("not fully recorded",AX43)),ISERROR(SEARCH("not publicly disclosed",AX43)),ISERROR(SEARCH("not disclosed",AX43)),ISERROR(SEARCH("not recorded",AX43)),ISERROR(SEARCH("not quantified",AX43)),ISERROR(SEARCH("no public",AX43))),"PASS","FAIL"))</x:f>
        <x:v>PASS</x:v>
      </x:c>
      <x:c r="BN43" s="22" t="str">
        <x:f>IF(P43=0,"PASS",IF(AND(AY43&lt;&gt;"",ISERROR(SEARCH("Criterion not passed",AY43)),ISERROR(SEARCH("not fully recorded",AY43)),ISERROR(SEARCH("not publicly calculable",AY43)),ISERROR(SEARCH("not calculable",AY43)),ISERROR(SEARCH("not recorded",AY43))),"PASS","FAIL"))</x:f>
        <x:v>PASS</x:v>
      </x:c>
      <x:c r="BO43" s="22" t="str">
        <x:f>IF(Q43=0,"PASS",IF(AND(AZ43&lt;&gt;"",ISERROR(SEARCH("Criterion not passed",AZ43)),ISERROR(SEARCH("not fully recorded",AZ43)),ISERROR(SEARCH("not publicly calculable",AZ43)),ISERROR(SEARCH("not calculable",AZ43)),ISERROR(SEARCH("not recorded",AZ43))),"PASS","FAIL"))</x:f>
        <x:v>PASS</x:v>
      </x:c>
      <x:c r="BP43" s="22" t="str">
        <x:f>IF(COUNTIF(BF43:BO43,"FAIL")=0,"PASS","FAIL")</x:f>
        <x:v>PASS</x:v>
      </x:c>
      <x:c r="BQ43" s="22" t="str"/>
      <x:c r="BR43" s="22" t="str"/>
      <x:c r="BS43" s="22" t="str"/>
      <x:c r="BT43" s="22" t="str"/>
      <x:c r="BU43" s="22" t="str"/>
      <x:c r="BV43" s="22" t="str"/>
    </x:row>
    <x:row r="44" ht="36" customHeight="1">
      <x:c r="A44" s="22" t="str">
        <x:v>V042</x:v>
      </x:c>
      <x:c r="B44" s="22" t="str">
        <x:v>Avoma</x:v>
      </x:c>
      <x:c r="C44" s="22" t="str">
        <x:v>Sales intelligence and engagement</x:v>
      </x:c>
      <x:c r="D44" s="22" t="str">
        <x:v>AI Meeting Assistant</x:v>
      </x:c>
      <x:c r="E44" s="22" t="str">
        <x:v>$19 per recorder seat/month, billed annually</x:v>
      </x:c>
      <x:c r="F44" s="22" t="str">
        <x:v>$19/month; $228 annual commitment for one recorder</x:v>
      </x:c>
      <x:c r="G44" s="22" t="str">
        <x:v>Explicitly unlimited AI Meeting Assistant</x:v>
      </x:c>
      <x:c r="H44" s="22" t="n">
        <x:v>1</x:v>
      </x:c>
      <x:c r="I44" s="22" t="n">
        <x:v>1</x:v>
      </x:c>
      <x:c r="J44" s="22" t="n">
        <x:v>1</x:v>
      </x:c>
      <x:c r="K44" s="22" t="n">
        <x:v>1</x:v>
      </x:c>
      <x:c r="L44" s="22" t="n">
        <x:v>1</x:v>
      </x:c>
      <x:c r="M44" s="22" t="n">
        <x:v>1</x:v>
      </x:c>
      <x:c r="N44" s="22" t="n">
        <x:v>1</x:v>
      </x:c>
      <x:c r="O44" s="22" t="n">
        <x:v>1</x:v>
      </x:c>
      <x:c r="P44" s="22" t="n">
        <x:v>1</x:v>
      </x:c>
      <x:c r="Q44" s="22" t="n">
        <x:v>1</x:v>
      </x:c>
      <x:c r="R44" s="22" t="n">
        <x:f>SUM(H44:Q44)</x:f>
        <x:v>10</x:v>
      </x:c>
      <x:c r="S44" s="22" t="str">
        <x:f>IF(R44=0,"Not publicly calculable",IF(R44&lt;=3,"Limited disclosure",IF(R44&lt;=6,"Partially calculable",IF(R44&lt;=8,"Substantially calculable","Fully calculable"))))</x:f>
        <x:v>Fully calculable</x:v>
      </x:c>
      <x:c r="T44" s="22" t="str">
        <x:v>AI-assisted adjudicated r4</x:v>
      </x:c>
      <x:c r="U44" s="22" t="str">
        <x:v>Research complete - publication drafting pending</x:v>
      </x:c>
      <x:c r="V44" s="22" t="str">
        <x:v>https://www.avoma.com/pricing</x:v>
      </x:c>
      <x:c r="W44" s="22" t="str">
        <x:v>https://www.avoma.com/pricing</x:v>
      </x:c>
      <x:c r="X44" s="22" t="str">
        <x:v>Avoma Pricing</x:v>
      </x:c>
      <x:c r="Y44" s="22" t="str">
        <x:v>https://www.avoma.com/pricing</x:v>
      </x:c>
      <x:c r="Z44" s="22" t="str"/>
      <x:c r="AA44" s="22" t="str">
        <x:v>Startup publicly lists $19 per recorder seat per month on annual billing and explicitly includes unlimited transcription, AI summaries and AI Meeting Assistant use.</x:v>
      </x:c>
      <x:c r="AB44" s="22" t="str">
        <x:v>The paid recorder plan explicitly lists unlimited real-time transcription, unlimited AI summary notes, and Ask Avoma.</x:v>
      </x:c>
      <x:c r="AC44" s="22" t="str">
        <x:v>Advanced conversation and revenue intelligence are separately priced add-ons, but the principal meeting assistant is fully calculable.</x:v>
      </x:c>
      <x:c r="AD44" s="22" t="str">
        <x:v>2026-07-12</x:v>
      </x:c>
      <x:c r="AE44" s="22" t="str">
        <x:v>Unauthenticated public web; locale not controllable; researcher context Asia/Kolkata</x:v>
      </x:c>
      <x:c r="AF44" s="22" t="str">
        <x:v>USD</x:v>
      </x:c>
      <x:c r="AG44" s="22" t="str">
        <x:v>Per recorder seat/month, billed annually</x:v>
      </x:c>
      <x:c r="AH44" s="22" t="str">
        <x:v>Startup</x:v>
      </x:c>
      <x:c r="AI44" s="22" t="str">
        <x:v>Not publicly stated</x:v>
      </x:c>
      <x:c r="AJ44" s="22" t="str">
        <x:v>12 months / annual commitment stated in public pricing</x:v>
      </x:c>
      <x:c r="AK44" s="22" t="str">
        <x:v>Explicitly unlimited AI Meeting Assistant</x:v>
      </x:c>
      <x:c r="AL44" s="22" t="str">
        <x:v>No separate AI meter</x:v>
      </x:c>
      <x:c r="AM44" s="22" t="str">
        <x:v>Explicit unlimited AI Meeting Assistant use</x:v>
      </x:c>
      <x:c r="AN44" s="22" t="str">
        <x:v>Unlimited</x:v>
      </x:c>
      <x:c r="AO44" s="22" t="str">
        <x:v>$0; no separate overage under the explicit unlimited offer</x:v>
      </x:c>
      <x:c r="AP44" s="22" t="str">
        <x:v>$0 under the displayed unlimited offer</x:v>
      </x:c>
      <x:c r="AQ44" s="22" t="str">
        <x:v>Public base price: $19 per recorder seat/month, billed annually. Source: https://www.avoma.com/pricing</x:v>
      </x:c>
      <x:c r="AR44" s="22" t="str">
        <x:v>Minimum AI-eligible plan/access: Startup. AI packaging: Explicitly unlimited AI Meeting Assistant.</x:v>
      </x:c>
      <x:c r="AS44" s="22" t="str">
        <x:v>Minimum commitment: 12 months / annual commitment stated in public pricing; billing cadence: Per recorder seat/month, billed annually; minimum AI access cost: $19/month; $228 annual commitment for one recorder.</x:v>
      </x:c>
      <x:c r="AT44" s="22" t="str">
        <x:v>AI packaging: Explicitly unlimited AI Meeting Assistant. Capability: AI Meeting Assistant.</x:v>
      </x:c>
      <x:c r="AU44" s="22" t="str">
        <x:v>AI billing unit or explicit no-meter basis: No separate AI meter. Supporting language/value: The paid recorder plan explicitly lists unlimited real-time transcription, unlimited AI summary notes, and Ask Avoma.</x:v>
      </x:c>
      <x:c r="AV44" s="22" t="str">
        <x:v>Unit definition: Explicit unlimited AI Meeting Assistant use.</x:v>
      </x:c>
      <x:c r="AW44" s="22" t="str">
        <x:v>Recurring allowance: Unlimited.</x:v>
      </x:c>
      <x:c r="AX44" s="22" t="str">
        <x:v>Incremental/overage price: $0; no separate overage under the explicit unlimited offer.</x:v>
      </x:c>
      <x:c r="AY44" s="22" t="str">
        <x:v>Minimum AI access cost: $19/month; $228 annual commitment for one recorder.</x:v>
      </x:c>
      <x:c r="AZ44" s="22" t="str">
        <x:v>Marginal AI usage cost: $0 under the displayed unlimited offer.</x:v>
      </x:c>
      <x:c r="BA44" s="22" t="str">
        <x:v>Priority: score 9-10</x:v>
      </x:c>
      <x:c r="BB44" s="22" t="n">
        <x:v>10</x:v>
      </x:c>
      <x:c r="BC44" s="22" t="n">
        <x:f>R44-BB44</x:f>
        <x:v>0</x:v>
      </x:c>
      <x:c r="BD44" s="22" t="str">
        <x:f>IF(R44=SUM(H44:Q44),"PASS","FAIL")</x:f>
        <x:v>PASS</x:v>
      </x:c>
      <x:c r="BE44" s="22" t="str">
        <x:f>IF(S44=IF(R44&gt;=9,"Fully calculable",IF(R44&gt;=7,"Substantially calculable",IF(R44&gt;=4,"Partially calculable",IF(R44&gt;=1,"Limited disclosure","Not publicly calculable")))),"PASS","FAIL")</x:f>
        <x:v>PASS</x:v>
      </x:c>
      <x:c r="BF44" s="22" t="str">
        <x:f>IF(H44=0,"PASS",IF(AND(AQ44&lt;&gt;"",ISERROR(SEARCH("Criterion not passed",AQ44)),ISERROR(SEARCH("not fully recorded",AQ44))),"PASS","FAIL"))</x:f>
        <x:v>PASS</x:v>
      </x:c>
      <x:c r="BG44" s="22" t="str">
        <x:f>IF(I44=0,"PASS",IF(AND(AR44&lt;&gt;"",ISERROR(SEARCH("Criterion not passed",AR44)),ISERROR(SEARCH("not fully recorded",AR44))),"PASS","FAIL"))</x:f>
        <x:v>PASS</x:v>
      </x:c>
      <x:c r="BH44" s="22" t="str">
        <x:f>IF(J44=0,"PASS",IF(AND(AS44&lt;&gt;"",ISERROR(SEARCH("Criterion not passed",AS44)),ISERROR(SEARCH("not fully recorded",AS44))),"PASS","FAIL"))</x:f>
        <x:v>PASS</x:v>
      </x:c>
      <x:c r="BI44" s="22" t="str">
        <x:f>IF(K44=0,"PASS",IF(AND(AT44&lt;&gt;"",ISERROR(SEARCH("Criterion not passed",AT44)),ISERROR(SEARCH("not fully recorded",AT44))),"PASS","FAIL"))</x:f>
        <x:v>PASS</x:v>
      </x:c>
      <x:c r="BJ44" s="22" t="str">
        <x:f>IF(L44=0,"PASS",IF(AND(AU44&lt;&gt;"",ISERROR(SEARCH("Criterion not passed",AU44)),ISERROR(SEARCH("not fully recorded",AU44)),ISERROR(SEARCH("not publicly disclosed",AU44)),ISERROR(SEARCH("not disclosed",AU44)),ISERROR(SEARCH("not recorded",AU44)),ISERROR(SEARCH("not publicly defined",AU44)),ISERROR(SEARCH("not defined",AU44))),"PASS","FAIL"))</x:f>
        <x:v>PASS</x:v>
      </x:c>
      <x:c r="BK44" s="22" t="str">
        <x:f>IF(M44=0,"PASS",IF(AND(AV44&lt;&gt;"",ISERROR(SEARCH("Criterion not passed",AV44)),ISERROR(SEARCH("not fully recorded",AV44)),ISERROR(SEARCH("not publicly disclosed",AV44)),ISERROR(SEARCH("not disclosed",AV44)),ISERROR(SEARCH("not recorded",AV44)),ISERROR(SEARCH("not publicly defined",AV44)),ISERROR(SEARCH("not defined",AV44))),"PASS","FAIL"))</x:f>
        <x:v>PASS</x:v>
      </x:c>
      <x:c r="BL44" s="22" t="str">
        <x:f>IF(N44=0,"PASS",IF(AND(AW44&lt;&gt;"",ISERROR(SEARCH("Criterion not passed",AW44)),ISERROR(SEARCH("not fully recorded",AW44)),ISERROR(SEARCH("not publicly disclosed",AW44)),ISERROR(SEARCH("not disclosed",AW44)),ISERROR(SEARCH("not recorded",AW44)),ISERROR(SEARCH("not quantified",AW44)),ISERROR(SEARCH("one-time rather than recurring",AW44))),"PASS","FAIL"))</x:f>
        <x:v>PASS</x:v>
      </x:c>
      <x:c r="BM44" s="22" t="str">
        <x:f>IF(O44=0,"PASS",IF(AND(AX44&lt;&gt;"",ISERROR(SEARCH("Criterion not passed",AX44)),ISERROR(SEARCH("not fully recorded",AX44)),ISERROR(SEARCH("not publicly disclosed",AX44)),ISERROR(SEARCH("not disclosed",AX44)),ISERROR(SEARCH("not recorded",AX44)),ISERROR(SEARCH("not quantified",AX44)),ISERROR(SEARCH("no public",AX44))),"PASS","FAIL"))</x:f>
        <x:v>PASS</x:v>
      </x:c>
      <x:c r="BN44" s="22" t="str">
        <x:f>IF(P44=0,"PASS",IF(AND(AY44&lt;&gt;"",ISERROR(SEARCH("Criterion not passed",AY44)),ISERROR(SEARCH("not fully recorded",AY44)),ISERROR(SEARCH("not publicly calculable",AY44)),ISERROR(SEARCH("not calculable",AY44)),ISERROR(SEARCH("not recorded",AY44))),"PASS","FAIL"))</x:f>
        <x:v>PASS</x:v>
      </x:c>
      <x:c r="BO44" s="22" t="str">
        <x:f>IF(Q44=0,"PASS",IF(AND(AZ44&lt;&gt;"",ISERROR(SEARCH("Criterion not passed",AZ44)),ISERROR(SEARCH("not fully recorded",AZ44)),ISERROR(SEARCH("not publicly calculable",AZ44)),ISERROR(SEARCH("not calculable",AZ44)),ISERROR(SEARCH("not recorded",AZ44))),"PASS","FAIL"))</x:f>
        <x:v>PASS</x:v>
      </x:c>
      <x:c r="BP44" s="22" t="str">
        <x:f>IF(COUNTIF(BF44:BO44,"FAIL")=0,"PASS","FAIL")</x:f>
        <x:v>PASS</x:v>
      </x:c>
      <x:c r="BQ44" s="22" t="str"/>
      <x:c r="BR44" s="22" t="str"/>
      <x:c r="BS44" s="22" t="str"/>
      <x:c r="BT44" s="22" t="str"/>
      <x:c r="BU44" s="22" t="str"/>
      <x:c r="BV44" s="22" t="str"/>
    </x:row>
    <x:row r="45" ht="36" customHeight="1">
      <x:c r="A45" s="22" t="str">
        <x:v>V043</x:v>
      </x:c>
      <x:c r="B45" s="22" t="str">
        <x:v>Clari</x:v>
      </x:c>
      <x:c r="C45" s="22" t="str">
        <x:v>Sales intelligence and engagement</x:v>
      </x:c>
      <x:c r="D45" s="22" t="str">
        <x:v>Clari Copilot and Revenue AI</x:v>
      </x:c>
      <x:c r="E45" s="22" t="str">
        <x:v>No numeric public price</x:v>
      </x:c>
      <x:c r="F45" s="22" t="str">
        <x:v>Not publicly calculable</x:v>
      </x:c>
      <x:c r="G45" s="22" t="str">
        <x:v>Custom quote</x:v>
      </x:c>
      <x:c r="H45" s="22" t="n">
        <x:v>0</x:v>
      </x:c>
      <x:c r="I45" s="22" t="n">
        <x:v>1</x:v>
      </x:c>
      <x:c r="J45" s="22" t="n">
        <x:v>0</x:v>
      </x:c>
      <x:c r="K45" s="22" t="n">
        <x:v>1</x:v>
      </x:c>
      <x:c r="L45" s="22" t="n">
        <x:v>0</x:v>
      </x:c>
      <x:c r="M45" s="22" t="n">
        <x:v>0</x:v>
      </x:c>
      <x:c r="N45" s="22" t="n">
        <x:v>0</x:v>
      </x:c>
      <x:c r="O45" s="22" t="n">
        <x:v>0</x:v>
      </x:c>
      <x:c r="P45" s="22" t="n">
        <x:v>0</x:v>
      </x:c>
      <x:c r="Q45" s="22" t="n">
        <x:v>0</x:v>
      </x:c>
      <x:c r="R45" s="22" t="n">
        <x:f>SUM(H45:Q45)</x:f>
        <x:v>2</x:v>
      </x:c>
      <x:c r="S45" s="22" t="str">
        <x:f>IF(R45=0,"Not publicly calculable",IF(R45&lt;=3,"Limited disclosure",IF(R45&lt;=6,"Partially calculable",IF(R45&lt;=8,"Substantially calculable","Fully calculable"))))</x:f>
        <x:v>Limited disclosure</x:v>
      </x:c>
      <x:c r="T45" s="22" t="str">
        <x:v>AI-assisted adjudicated r4</x:v>
      </x:c>
      <x:c r="U45" s="22" t="str">
        <x:v>Research complete - publication drafting pending</x:v>
      </x:c>
      <x:c r="V45" s="22" t="str">
        <x:v>https://www.clari.com/pricing/</x:v>
      </x:c>
      <x:c r="W45" s="22" t="str">
        <x:v>https://www.clari.com/products/copilot/</x:v>
      </x:c>
      <x:c r="X45" s="22" t="str">
        <x:v>Clari official pricing/product page (descriptive record; live HTML title not independently captured in r2)</x:v>
      </x:c>
      <x:c r="Y45" s="22" t="str">
        <x:v>https://www.clari.com/pricing/</x:v>
      </x:c>
      <x:c r="Z45" s="22" t="str">
        <x:v>https://www.clari.com/products/copilot/</x:v>
      </x:c>
      <x:c r="AA45" s="22" t="str">
        <x:v>Official Clari pages identify Copilot and Revenue AI within named offerings, but numeric pricing and usage economics are quote-gated.</x:v>
      </x:c>
      <x:c r="AB45" s="22" t="str">
        <x:v>Official Clari pages identify Copilot and Revenue AI within named offerings, but numeric pricing and usage economics are quote-gated.</x:v>
      </x:c>
      <x:c r="AC45" s="22" t="str">
        <x:v>Named capability packaging earns C2/C4 only; no minimum commitment can be calculated.</x:v>
      </x:c>
      <x:c r="AD45" s="22" t="str">
        <x:v>2026-07-12</x:v>
      </x:c>
      <x:c r="AE45" s="22" t="str">
        <x:v>Unauthenticated public web; locale not controllable; researcher context Asia/Kolkata</x:v>
      </x:c>
      <x:c r="AF45" s="22" t="str">
        <x:v>Not applicable / not displayed</x:v>
      </x:c>
      <x:c r="AG45" s="22" t="str">
        <x:v>Not publicly stated</x:v>
      </x:c>
      <x:c r="AH45" s="22" t="str">
        <x:v>Clari Copilot / Revenue AI commercial offering (quote-gated)</x:v>
      </x:c>
      <x:c r="AI45" s="22" t="str">
        <x:v>Not publicly stated</x:v>
      </x:c>
      <x:c r="AJ45" s="22" t="str">
        <x:v>Not publicly stated</x:v>
      </x:c>
      <x:c r="AK45" s="22" t="str">
        <x:v>Clari Copilot / Revenue AI named in commercial offering</x:v>
      </x:c>
      <x:c r="AL45" s="22" t="str">
        <x:v>Not publicly disclosed</x:v>
      </x:c>
      <x:c r="AM45" s="22" t="str">
        <x:v>Not publicly disclosed</x:v>
      </x:c>
      <x:c r="AN45" s="22" t="str">
        <x:v>Not publicly disclosed</x:v>
      </x:c>
      <x:c r="AO45" s="22" t="str">
        <x:v>Not publicly disclosed</x:v>
      </x:c>
      <x:c r="AP45" s="22" t="str">
        <x:v>Criterion not passed</x:v>
      </x:c>
      <x:c r="AQ45" s="22" t="str">
        <x:v>Criterion not passed.</x:v>
      </x:c>
      <x:c r="AR45" s="22" t="str">
        <x:v>Minimum AI-eligible plan/access: Clari Copilot / Revenue AI commercial offering (quote-gated). AI packaging: Clari Copilot / Revenue AI named in commercial offering.</x:v>
      </x:c>
      <x:c r="AS45" s="22" t="str">
        <x:v>Criterion not passed.</x:v>
      </x:c>
      <x:c r="AT45" s="22" t="str">
        <x:v>AI packaging: Clari Copilot / Revenue AI named in commercial offering. Capability: Clari Copilot and Revenue AI.</x:v>
      </x:c>
      <x:c r="AU45" s="22" t="str">
        <x:v>Criterion not passed.</x:v>
      </x:c>
      <x:c r="AV45" s="22" t="str">
        <x:v>Criterion not passed.</x:v>
      </x:c>
      <x:c r="AW45" s="22" t="str">
        <x:v>Criterion not passed.</x:v>
      </x:c>
      <x:c r="AX45" s="22" t="str">
        <x:v>Criterion not passed.</x:v>
      </x:c>
      <x:c r="AY45" s="22" t="str">
        <x:v>Criterion not passed.</x:v>
      </x:c>
      <x:c r="AZ45" s="22" t="str">
        <x:v>Criterion not passed.</x:v>
      </x:c>
      <x:c r="BA45" s="22" t="str">
        <x:v>Priority: score 0-3</x:v>
      </x:c>
      <x:c r="BB45" s="22" t="n">
        <x:v>2</x:v>
      </x:c>
      <x:c r="BC45" s="22" t="n">
        <x:f>R45-BB45</x:f>
        <x:v>0</x:v>
      </x:c>
      <x:c r="BD45" s="22" t="str">
        <x:f>IF(R45=SUM(H45:Q45),"PASS","FAIL")</x:f>
        <x:v>PASS</x:v>
      </x:c>
      <x:c r="BE45" s="22" t="str">
        <x:f>IF(S45=IF(R45&gt;=9,"Fully calculable",IF(R45&gt;=7,"Substantially calculable",IF(R45&gt;=4,"Partially calculable",IF(R45&gt;=1,"Limited disclosure","Not publicly calculable")))),"PASS","FAIL")</x:f>
        <x:v>PASS</x:v>
      </x:c>
      <x:c r="BF45" s="22" t="str">
        <x:f>IF(H45=0,"PASS",IF(AND(AQ45&lt;&gt;"",ISERROR(SEARCH("Criterion not passed",AQ45)),ISERROR(SEARCH("not fully recorded",AQ45))),"PASS","FAIL"))</x:f>
        <x:v>PASS</x:v>
      </x:c>
      <x:c r="BG45" s="22" t="str">
        <x:f>IF(I45=0,"PASS",IF(AND(AR45&lt;&gt;"",ISERROR(SEARCH("Criterion not passed",AR45)),ISERROR(SEARCH("not fully recorded",AR45))),"PASS","FAIL"))</x:f>
        <x:v>PASS</x:v>
      </x:c>
      <x:c r="BH45" s="22" t="str">
        <x:f>IF(J45=0,"PASS",IF(AND(AS45&lt;&gt;"",ISERROR(SEARCH("Criterion not passed",AS45)),ISERROR(SEARCH("not fully recorded",AS45))),"PASS","FAIL"))</x:f>
        <x:v>PASS</x:v>
      </x:c>
      <x:c r="BI45" s="22" t="str">
        <x:f>IF(K45=0,"PASS",IF(AND(AT45&lt;&gt;"",ISERROR(SEARCH("Criterion not passed",AT45)),ISERROR(SEARCH("not fully recorded",AT45))),"PASS","FAIL"))</x:f>
        <x:v>PASS</x:v>
      </x:c>
      <x:c r="BJ45" s="22" t="str">
        <x:f>IF(L45=0,"PASS",IF(AND(AU45&lt;&gt;"",ISERROR(SEARCH("Criterion not passed",AU45)),ISERROR(SEARCH("not fully recorded",AU45)),ISERROR(SEARCH("not publicly disclosed",AU45)),ISERROR(SEARCH("not disclosed",AU45)),ISERROR(SEARCH("not recorded",AU45)),ISERROR(SEARCH("not publicly defined",AU45)),ISERROR(SEARCH("not defined",AU45))),"PASS","FAIL"))</x:f>
        <x:v>PASS</x:v>
      </x:c>
      <x:c r="BK45" s="22" t="str">
        <x:f>IF(M45=0,"PASS",IF(AND(AV45&lt;&gt;"",ISERROR(SEARCH("Criterion not passed",AV45)),ISERROR(SEARCH("not fully recorded",AV45)),ISERROR(SEARCH("not publicly disclosed",AV45)),ISERROR(SEARCH("not disclosed",AV45)),ISERROR(SEARCH("not recorded",AV45)),ISERROR(SEARCH("not publicly defined",AV45)),ISERROR(SEARCH("not defined",AV45))),"PASS","FAIL"))</x:f>
        <x:v>PASS</x:v>
      </x:c>
      <x:c r="BL45" s="22" t="str">
        <x:f>IF(N45=0,"PASS",IF(AND(AW45&lt;&gt;"",ISERROR(SEARCH("Criterion not passed",AW45)),ISERROR(SEARCH("not fully recorded",AW45)),ISERROR(SEARCH("not publicly disclosed",AW45)),ISERROR(SEARCH("not disclosed",AW45)),ISERROR(SEARCH("not recorded",AW45)),ISERROR(SEARCH("not quantified",AW45)),ISERROR(SEARCH("one-time rather than recurring",AW45))),"PASS","FAIL"))</x:f>
        <x:v>PASS</x:v>
      </x:c>
      <x:c r="BM45" s="22" t="str">
        <x:f>IF(O45=0,"PASS",IF(AND(AX45&lt;&gt;"",ISERROR(SEARCH("Criterion not passed",AX45)),ISERROR(SEARCH("not fully recorded",AX45)),ISERROR(SEARCH("not publicly disclosed",AX45)),ISERROR(SEARCH("not disclosed",AX45)),ISERROR(SEARCH("not recorded",AX45)),ISERROR(SEARCH("not quantified",AX45)),ISERROR(SEARCH("no public",AX45))),"PASS","FAIL"))</x:f>
        <x:v>PASS</x:v>
      </x:c>
      <x:c r="BN45" s="22" t="str">
        <x:f>IF(P45=0,"PASS",IF(AND(AY45&lt;&gt;"",ISERROR(SEARCH("Criterion not passed",AY45)),ISERROR(SEARCH("not fully recorded",AY45)),ISERROR(SEARCH("not publicly calculable",AY45)),ISERROR(SEARCH("not calculable",AY45)),ISERROR(SEARCH("not recorded",AY45))),"PASS","FAIL"))</x:f>
        <x:v>PASS</x:v>
      </x:c>
      <x:c r="BO45" s="22" t="str">
        <x:f>IF(Q45=0,"PASS",IF(AND(AZ45&lt;&gt;"",ISERROR(SEARCH("Criterion not passed",AZ45)),ISERROR(SEARCH("not fully recorded",AZ45)),ISERROR(SEARCH("not publicly calculable",AZ45)),ISERROR(SEARCH("not calculable",AZ45)),ISERROR(SEARCH("not recorded",AZ45))),"PASS","FAIL"))</x:f>
        <x:v>PASS</x:v>
      </x:c>
      <x:c r="BP45" s="22" t="str">
        <x:f>IF(COUNTIF(BF45:BO45,"FAIL")=0,"PASS","FAIL")</x:f>
        <x:v>PASS</x:v>
      </x:c>
      <x:c r="BQ45" s="22" t="str"/>
      <x:c r="BR45" s="22" t="str"/>
      <x:c r="BS45" s="22" t="str"/>
      <x:c r="BT45" s="22" t="str"/>
      <x:c r="BU45" s="22" t="str"/>
      <x:c r="BV45" s="22" t="str"/>
    </x:row>
    <x:row r="46" ht="36" customHeight="1">
      <x:c r="A46" s="22" t="str">
        <x:v>V044</x:v>
      </x:c>
      <x:c r="B46" s="22" t="str">
        <x:v>Clay</x:v>
      </x:c>
      <x:c r="C46" s="22" t="str">
        <x:v>Sales intelligence and engagement</x:v>
      </x:c>
      <x:c r="D46" s="22" t="str">
        <x:v>Claygent</x:v>
      </x:c>
      <x:c r="E46" s="22" t="str">
        <x:v>Free plan; paid Launch plan starts at $167/month</x:v>
      </x:c>
      <x:c r="F46" s="22" t="str">
        <x:v>$0 on the free-forever plan</x:v>
      </x:c>
      <x:c r="G46" s="22" t="str">
        <x:v>Included capability; plan meters use actions and data credits</x:v>
      </x:c>
      <x:c r="H46" s="22" t="n">
        <x:v>1</x:v>
      </x:c>
      <x:c r="I46" s="22" t="n">
        <x:v>1</x:v>
      </x:c>
      <x:c r="J46" s="22" t="n">
        <x:v>1</x:v>
      </x:c>
      <x:c r="K46" s="22" t="n">
        <x:v>1</x:v>
      </x:c>
      <x:c r="L46" s="22" t="n">
        <x:v>0</x:v>
      </x:c>
      <x:c r="M46" s="22" t="n">
        <x:v>0</x:v>
      </x:c>
      <x:c r="N46" s="22" t="n">
        <x:v>0</x:v>
      </x:c>
      <x:c r="O46" s="22" t="n">
        <x:v>0</x:v>
      </x:c>
      <x:c r="P46" s="22" t="n">
        <x:v>1</x:v>
      </x:c>
      <x:c r="Q46" s="22" t="n">
        <x:v>0</x:v>
      </x:c>
      <x:c r="R46" s="22" t="n">
        <x:f>SUM(H46:Q46)</x:f>
        <x:v>5</x:v>
      </x:c>
      <x:c r="S46" s="22" t="str">
        <x:f>IF(R46=0,"Not publicly calculable",IF(R46&lt;=3,"Limited disclosure",IF(R46&lt;=6,"Partially calculable",IF(R46&lt;=8,"Substantially calculable","Fully calculable"))))</x:f>
        <x:v>Partially calculable</x:v>
      </x:c>
      <x:c r="T46" s="22" t="str">
        <x:v>AI-assisted adjudicated r4</x:v>
      </x:c>
      <x:c r="U46" s="22" t="str">
        <x:v>Research complete - publication drafting pending</x:v>
      </x:c>
      <x:c r="V46" s="22" t="str">
        <x:v>https://www.clay.com/pricing</x:v>
      </x:c>
      <x:c r="W46" s="22" t="str">
        <x:v>https://www.clay.com/pricing</x:v>
      </x:c>
      <x:c r="X46" s="22" t="str">
        <x:v>Clay official pricing/product page (descriptive record; live HTML title not independently captured in r2)</x:v>
      </x:c>
      <x:c r="Y46" s="22" t="str">
        <x:v>https://www.clay.com/pricing</x:v>
      </x:c>
      <x:c r="Z46" s="22" t="str"/>
      <x:c r="AA46" s="22" t="str">
        <x:v>Claygent is included and a permanent free plan exists; AI-specific metering is not explicit.</x:v>
      </x:c>
      <x:c r="AB46" s="22" t="str">
        <x:v>Claygent is included and a permanent free plan exists; AI-specific metering is not explicit.</x:v>
      </x:c>
      <x:c r="AC46" s="22" t="str">
        <x:v>General platform meters are not assumed to meter Claygent.</x:v>
      </x:c>
      <x:c r="AD46" s="22" t="str">
        <x:v>2026-07-12</x:v>
      </x:c>
      <x:c r="AE46" s="22" t="str">
        <x:v>Unauthenticated public web; locale not controllable; researcher context Asia/Kolkata</x:v>
      </x:c>
      <x:c r="AF46" s="22" t="str">
        <x:v>USD (unless vendor locale differs)</x:v>
      </x:c>
      <x:c r="AG46" s="22" t="str">
        <x:v>Free plan</x:v>
      </x:c>
      <x:c r="AH46" s="22" t="str">
        <x:v>Free</x:v>
      </x:c>
      <x:c r="AI46" s="22" t="str">
        <x:v>Not publicly stated</x:v>
      </x:c>
      <x:c r="AJ46" s="22" t="str">
        <x:v>No paid commitment</x:v>
      </x:c>
      <x:c r="AK46" s="22" t="str">
        <x:v>Included capability; plan meters use actions and data credits</x:v>
      </x:c>
      <x:c r="AL46" s="22" t="str">
        <x:v>Not publicly disclosed</x:v>
      </x:c>
      <x:c r="AM46" s="22" t="str">
        <x:v>Not publicly disclosed</x:v>
      </x:c>
      <x:c r="AN46" s="22" t="str">
        <x:v>Not publicly disclosed</x:v>
      </x:c>
      <x:c r="AO46" s="22" t="str">
        <x:v>Not publicly disclosed</x:v>
      </x:c>
      <x:c r="AP46" s="22" t="str">
        <x:v>Criterion not passed</x:v>
      </x:c>
      <x:c r="AQ46" s="22" t="str">
        <x:v>Public base price: Free plan; paid Launch plan starts at $167/month. Source: https://www.clay.com/pricing</x:v>
      </x:c>
      <x:c r="AR46" s="22" t="str">
        <x:v>Minimum AI-eligible plan/access: Free. AI packaging: Included capability; plan meters use actions and data credits.</x:v>
      </x:c>
      <x:c r="AS46" s="22" t="str">
        <x:v>Minimum commitment: No paid commitment; billing cadence: Free plan; minimum AI access cost: $0 on the free-forever plan.</x:v>
      </x:c>
      <x:c r="AT46" s="22" t="str">
        <x:v>AI packaging: Included capability; plan meters use actions and data credits. Capability: Claygent.</x:v>
      </x:c>
      <x:c r="AU46" s="22" t="str">
        <x:v>Criterion not passed.</x:v>
      </x:c>
      <x:c r="AV46" s="22" t="str">
        <x:v>Criterion not passed.</x:v>
      </x:c>
      <x:c r="AW46" s="22" t="str">
        <x:v>Criterion not passed.</x:v>
      </x:c>
      <x:c r="AX46" s="22" t="str">
        <x:v>Criterion not passed.</x:v>
      </x:c>
      <x:c r="AY46" s="22" t="str">
        <x:v>Minimum AI access cost: $0 on the free-forever plan.</x:v>
      </x:c>
      <x:c r="AZ46" s="22" t="str">
        <x:v>Criterion not passed.</x:v>
      </x:c>
      <x:c r="BA46" s="22" t="str">
        <x:v>Standard</x:v>
      </x:c>
      <x:c r="BB46" s="22" t="n">
        <x:v>5</x:v>
      </x:c>
      <x:c r="BC46" s="22" t="n">
        <x:f>R46-BB46</x:f>
        <x:v>0</x:v>
      </x:c>
      <x:c r="BD46" s="22" t="str">
        <x:f>IF(R46=SUM(H46:Q46),"PASS","FAIL")</x:f>
        <x:v>PASS</x:v>
      </x:c>
      <x:c r="BE46" s="22" t="str">
        <x:f>IF(S46=IF(R46&gt;=9,"Fully calculable",IF(R46&gt;=7,"Substantially calculable",IF(R46&gt;=4,"Partially calculable",IF(R46&gt;=1,"Limited disclosure","Not publicly calculable")))),"PASS","FAIL")</x:f>
        <x:v>PASS</x:v>
      </x:c>
      <x:c r="BF46" s="22" t="str">
        <x:f>IF(H46=0,"PASS",IF(AND(AQ46&lt;&gt;"",ISERROR(SEARCH("Criterion not passed",AQ46)),ISERROR(SEARCH("not fully recorded",AQ46))),"PASS","FAIL"))</x:f>
        <x:v>PASS</x:v>
      </x:c>
      <x:c r="BG46" s="22" t="str">
        <x:f>IF(I46=0,"PASS",IF(AND(AR46&lt;&gt;"",ISERROR(SEARCH("Criterion not passed",AR46)),ISERROR(SEARCH("not fully recorded",AR46))),"PASS","FAIL"))</x:f>
        <x:v>PASS</x:v>
      </x:c>
      <x:c r="BH46" s="22" t="str">
        <x:f>IF(J46=0,"PASS",IF(AND(AS46&lt;&gt;"",ISERROR(SEARCH("Criterion not passed",AS46)),ISERROR(SEARCH("not fully recorded",AS46))),"PASS","FAIL"))</x:f>
        <x:v>PASS</x:v>
      </x:c>
      <x:c r="BI46" s="22" t="str">
        <x:f>IF(K46=0,"PASS",IF(AND(AT46&lt;&gt;"",ISERROR(SEARCH("Criterion not passed",AT46)),ISERROR(SEARCH("not fully recorded",AT46))),"PASS","FAIL"))</x:f>
        <x:v>PASS</x:v>
      </x:c>
      <x:c r="BJ46" s="22" t="str">
        <x:f>IF(L46=0,"PASS",IF(AND(AU46&lt;&gt;"",ISERROR(SEARCH("Criterion not passed",AU46)),ISERROR(SEARCH("not fully recorded",AU46)),ISERROR(SEARCH("not publicly disclosed",AU46)),ISERROR(SEARCH("not disclosed",AU46)),ISERROR(SEARCH("not recorded",AU46)),ISERROR(SEARCH("not publicly defined",AU46)),ISERROR(SEARCH("not defined",AU46))),"PASS","FAIL"))</x:f>
        <x:v>PASS</x:v>
      </x:c>
      <x:c r="BK46" s="22" t="str">
        <x:f>IF(M46=0,"PASS",IF(AND(AV46&lt;&gt;"",ISERROR(SEARCH("Criterion not passed",AV46)),ISERROR(SEARCH("not fully recorded",AV46)),ISERROR(SEARCH("not publicly disclosed",AV46)),ISERROR(SEARCH("not disclosed",AV46)),ISERROR(SEARCH("not recorded",AV46)),ISERROR(SEARCH("not publicly defined",AV46)),ISERROR(SEARCH("not defined",AV46))),"PASS","FAIL"))</x:f>
        <x:v>PASS</x:v>
      </x:c>
      <x:c r="BL46" s="22" t="str">
        <x:f>IF(N46=0,"PASS",IF(AND(AW46&lt;&gt;"",ISERROR(SEARCH("Criterion not passed",AW46)),ISERROR(SEARCH("not fully recorded",AW46)),ISERROR(SEARCH("not publicly disclosed",AW46)),ISERROR(SEARCH("not disclosed",AW46)),ISERROR(SEARCH("not recorded",AW46)),ISERROR(SEARCH("not quantified",AW46)),ISERROR(SEARCH("one-time rather than recurring",AW46))),"PASS","FAIL"))</x:f>
        <x:v>PASS</x:v>
      </x:c>
      <x:c r="BM46" s="22" t="str">
        <x:f>IF(O46=0,"PASS",IF(AND(AX46&lt;&gt;"",ISERROR(SEARCH("Criterion not passed",AX46)),ISERROR(SEARCH("not fully recorded",AX46)),ISERROR(SEARCH("not publicly disclosed",AX46)),ISERROR(SEARCH("not disclosed",AX46)),ISERROR(SEARCH("not recorded",AX46)),ISERROR(SEARCH("not quantified",AX46)),ISERROR(SEARCH("no public",AX46))),"PASS","FAIL"))</x:f>
        <x:v>PASS</x:v>
      </x:c>
      <x:c r="BN46" s="22" t="str">
        <x:f>IF(P46=0,"PASS",IF(AND(AY46&lt;&gt;"",ISERROR(SEARCH("Criterion not passed",AY46)),ISERROR(SEARCH("not fully recorded",AY46)),ISERROR(SEARCH("not publicly calculable",AY46)),ISERROR(SEARCH("not calculable",AY46)),ISERROR(SEARCH("not recorded",AY46))),"PASS","FAIL"))</x:f>
        <x:v>PASS</x:v>
      </x:c>
      <x:c r="BO46" s="22" t="str">
        <x:f>IF(Q46=0,"PASS",IF(AND(AZ46&lt;&gt;"",ISERROR(SEARCH("Criterion not passed",AZ46)),ISERROR(SEARCH("not fully recorded",AZ46)),ISERROR(SEARCH("not publicly calculable",AZ46)),ISERROR(SEARCH("not calculable",AZ46)),ISERROR(SEARCH("not recorded",AZ46))),"PASS","FAIL"))</x:f>
        <x:v>PASS</x:v>
      </x:c>
      <x:c r="BP46" s="22" t="str">
        <x:f>IF(COUNTIF(BF46:BO46,"FAIL")=0,"PASS","FAIL")</x:f>
        <x:v>PASS</x:v>
      </x:c>
      <x:c r="BQ46" s="22" t="str"/>
      <x:c r="BR46" s="22" t="str"/>
      <x:c r="BS46" s="22" t="str"/>
      <x:c r="BT46" s="22" t="str"/>
      <x:c r="BU46" s="22" t="str"/>
      <x:c r="BV46" s="22" t="str"/>
    </x:row>
    <x:row r="47" ht="36" customHeight="1">
      <x:c r="A47" s="22" t="str">
        <x:v>V045</x:v>
      </x:c>
      <x:c r="B47" s="22" t="str">
        <x:v>Copy.ai</x:v>
      </x:c>
      <x:c r="C47" s="22" t="str">
        <x:v>Sales intelligence and engagement</x:v>
      </x:c>
      <x:c r="D47" s="22" t="str">
        <x:v>GTM AI Workflows</x:v>
      </x:c>
      <x:c r="E47" s="22" t="str">
        <x:v>$1,000/month for Growth; billed $12,000/year</x:v>
      </x:c>
      <x:c r="F47" s="22" t="str">
        <x:v>$12,000 for the 12-month Growth commitment</x:v>
      </x:c>
      <x:c r="G47" s="22" t="str">
        <x:v>20,000 workflow credits/month</x:v>
      </x:c>
      <x:c r="H47" s="22" t="n">
        <x:v>1</x:v>
      </x:c>
      <x:c r="I47" s="22" t="n">
        <x:v>1</x:v>
      </x:c>
      <x:c r="J47" s="22" t="n">
        <x:v>1</x:v>
      </x:c>
      <x:c r="K47" s="22" t="n">
        <x:v>1</x:v>
      </x:c>
      <x:c r="L47" s="22" t="n">
        <x:v>1</x:v>
      </x:c>
      <x:c r="M47" s="22" t="n">
        <x:v>1</x:v>
      </x:c>
      <x:c r="N47" s="22" t="n">
        <x:v>1</x:v>
      </x:c>
      <x:c r="O47" s="22" t="n">
        <x:v>0</x:v>
      </x:c>
      <x:c r="P47" s="22" t="n">
        <x:v>1</x:v>
      </x:c>
      <x:c r="Q47" s="22" t="n">
        <x:v>0</x:v>
      </x:c>
      <x:c r="R47" s="22" t="n">
        <x:f>SUM(H47:Q47)</x:f>
        <x:v>8</x:v>
      </x:c>
      <x:c r="S47" s="22" t="str">
        <x:f>IF(R47=0,"Not publicly calculable",IF(R47&lt;=3,"Limited disclosure",IF(R47&lt;=6,"Partially calculable",IF(R47&lt;=8,"Substantially calculable","Fully calculable"))))</x:f>
        <x:v>Substantially calculable</x:v>
      </x:c>
      <x:c r="T47" s="22" t="str">
        <x:v>AI-assisted adjudicated r4</x:v>
      </x:c>
      <x:c r="U47" s="22" t="str">
        <x:v>Research complete - publication drafting pending</x:v>
      </x:c>
      <x:c r="V47" s="22" t="str">
        <x:v>https://www.copy.ai/prices</x:v>
      </x:c>
      <x:c r="W47" s="22" t="str">
        <x:v>https://www.copy.ai/prices</x:v>
      </x:c>
      <x:c r="X47" s="22" t="str">
        <x:v>Plans &amp; Pricing | Copy.ai</x:v>
      </x:c>
      <x:c r="Y47" s="22" t="str">
        <x:v>https://www.copy.ai/prices</x:v>
      </x:c>
      <x:c r="Z47" s="22" t="str"/>
      <x:c r="AA47" s="22" t="str">
        <x:v>Growth publicly lists $1,000 per month, 20,000 monthly workflow credits and defines credits as computational power used by workflow tasks.</x:v>
      </x:c>
      <x:c r="AB47" s="22" t="str">
        <x:v>Growth is $1,000/month billed annually and includes 20,000 workflow credits per month.</x:v>
      </x:c>
      <x:c r="AC47" s="22" t="str">
        <x:v>Additional credits are available through the sales team, but their public incremental price is not disclosed.</x:v>
      </x:c>
      <x:c r="AD47" s="22" t="str">
        <x:v>2026-07-12</x:v>
      </x:c>
      <x:c r="AE47" s="22" t="str">
        <x:v>Unauthenticated public web; locale not controllable; researcher context Asia/Kolkata</x:v>
      </x:c>
      <x:c r="AF47" s="22" t="str">
        <x:v>USD</x:v>
      </x:c>
      <x:c r="AG47" s="22" t="str">
        <x:v>Monthly equivalent, billed annually</x:v>
      </x:c>
      <x:c r="AH47" s="22" t="str">
        <x:v>Growth</x:v>
      </x:c>
      <x:c r="AI47" s="22" t="str">
        <x:v>Not publicly stated</x:v>
      </x:c>
      <x:c r="AJ47" s="22" t="str">
        <x:v>12 months</x:v>
      </x:c>
      <x:c r="AK47" s="22" t="str">
        <x:v>20,000 workflow credits/month</x:v>
      </x:c>
      <x:c r="AL47" s="22" t="str">
        <x:v>Workflow credit</x:v>
      </x:c>
      <x:c r="AM47" s="22" t="str">
        <x:v>A workflow credit represents computational power used to execute tasks; consumption varies with task complexity</x:v>
      </x:c>
      <x:c r="AN47" s="22" t="str">
        <x:v>20,000 workflow credits/month</x:v>
      </x:c>
      <x:c r="AO47" s="22" t="str">
        <x:v>Extra credits can be added, but no exact public price is shown; C8 remains 0.</x:v>
      </x:c>
      <x:c r="AP47" s="22" t="str">
        <x:v>Not calculable; C10 remains 0.</x:v>
      </x:c>
      <x:c r="AQ47" s="22" t="str">
        <x:v>Public base price: $1,000/month for Growth; billed $12,000/year. Source: https://www.copy.ai/prices</x:v>
      </x:c>
      <x:c r="AR47" s="22" t="str">
        <x:v>Minimum AI-eligible plan/access: Growth. AI packaging: 20,000 workflow credits/month.</x:v>
      </x:c>
      <x:c r="AS47" s="22" t="str">
        <x:v>Minimum commitment: 12 months; billing cadence: Monthly equivalent, billed annually; minimum AI access cost: $12,000 for the 12-month Growth commitment.</x:v>
      </x:c>
      <x:c r="AT47" s="22" t="str">
        <x:v>AI packaging: 20,000 workflow credits/month. Capability: GTM AI Workflows.</x:v>
      </x:c>
      <x:c r="AU47" s="22" t="str">
        <x:v>AI billing unit or explicit no-meter basis: Workflow credit. Supporting language/value: Growth is $1,000/month billed annually and includes 20,000 workflow credits per month.</x:v>
      </x:c>
      <x:c r="AV47" s="22" t="str">
        <x:v>Unit definition: A workflow credit represents computational power used to execute tasks; consumption varies with task complexity.</x:v>
      </x:c>
      <x:c r="AW47" s="22" t="str">
        <x:v>Recurring allowance: 20,000 workflow credits/month.</x:v>
      </x:c>
      <x:c r="AX47" s="22" t="str">
        <x:v>Criterion not passed.</x:v>
      </x:c>
      <x:c r="AY47" s="22" t="str">
        <x:v>Minimum AI access cost: $12,000 for the 12-month Growth commitment.</x:v>
      </x:c>
      <x:c r="AZ47" s="22" t="str">
        <x:v>Criterion not passed.</x:v>
      </x:c>
      <x:c r="BA47" s="22" t="str">
        <x:v>Priority: criterion/evidence conflict repair</x:v>
      </x:c>
      <x:c r="BB47" s="22" t="n">
        <x:v>8</x:v>
      </x:c>
      <x:c r="BC47" s="22" t="n">
        <x:f>R47-BB47</x:f>
        <x:v>0</x:v>
      </x:c>
      <x:c r="BD47" s="22" t="str">
        <x:f>IF(R47=SUM(H47:Q47),"PASS","FAIL")</x:f>
        <x:v>PASS</x:v>
      </x:c>
      <x:c r="BE47" s="22" t="str">
        <x:f>IF(S47=IF(R47&gt;=9,"Fully calculable",IF(R47&gt;=7,"Substantially calculable",IF(R47&gt;=4,"Partially calculable",IF(R47&gt;=1,"Limited disclosure","Not publicly calculable")))),"PASS","FAIL")</x:f>
        <x:v>PASS</x:v>
      </x:c>
      <x:c r="BF47" s="22" t="str">
        <x:f>IF(H47=0,"PASS",IF(AND(AQ47&lt;&gt;"",ISERROR(SEARCH("Criterion not passed",AQ47)),ISERROR(SEARCH("not fully recorded",AQ47))),"PASS","FAIL"))</x:f>
        <x:v>PASS</x:v>
      </x:c>
      <x:c r="BG47" s="22" t="str">
        <x:f>IF(I47=0,"PASS",IF(AND(AR47&lt;&gt;"",ISERROR(SEARCH("Criterion not passed",AR47)),ISERROR(SEARCH("not fully recorded",AR47))),"PASS","FAIL"))</x:f>
        <x:v>PASS</x:v>
      </x:c>
      <x:c r="BH47" s="22" t="str">
        <x:f>IF(J47=0,"PASS",IF(AND(AS47&lt;&gt;"",ISERROR(SEARCH("Criterion not passed",AS47)),ISERROR(SEARCH("not fully recorded",AS47))),"PASS","FAIL"))</x:f>
        <x:v>PASS</x:v>
      </x:c>
      <x:c r="BI47" s="22" t="str">
        <x:f>IF(K47=0,"PASS",IF(AND(AT47&lt;&gt;"",ISERROR(SEARCH("Criterion not passed",AT47)),ISERROR(SEARCH("not fully recorded",AT47))),"PASS","FAIL"))</x:f>
        <x:v>PASS</x:v>
      </x:c>
      <x:c r="BJ47" s="22" t="str">
        <x:f>IF(L47=0,"PASS",IF(AND(AU47&lt;&gt;"",ISERROR(SEARCH("Criterion not passed",AU47)),ISERROR(SEARCH("not fully recorded",AU47)),ISERROR(SEARCH("not publicly disclosed",AU47)),ISERROR(SEARCH("not disclosed",AU47)),ISERROR(SEARCH("not recorded",AU47)),ISERROR(SEARCH("not publicly defined",AU47)),ISERROR(SEARCH("not defined",AU47))),"PASS","FAIL"))</x:f>
        <x:v>PASS</x:v>
      </x:c>
      <x:c r="BK47" s="22" t="str">
        <x:f>IF(M47=0,"PASS",IF(AND(AV47&lt;&gt;"",ISERROR(SEARCH("Criterion not passed",AV47)),ISERROR(SEARCH("not fully recorded",AV47)),ISERROR(SEARCH("not publicly disclosed",AV47)),ISERROR(SEARCH("not disclosed",AV47)),ISERROR(SEARCH("not recorded",AV47)),ISERROR(SEARCH("not publicly defined",AV47)),ISERROR(SEARCH("not defined",AV47))),"PASS","FAIL"))</x:f>
        <x:v>PASS</x:v>
      </x:c>
      <x:c r="BL47" s="22" t="str">
        <x:f>IF(N47=0,"PASS",IF(AND(AW47&lt;&gt;"",ISERROR(SEARCH("Criterion not passed",AW47)),ISERROR(SEARCH("not fully recorded",AW47)),ISERROR(SEARCH("not publicly disclosed",AW47)),ISERROR(SEARCH("not disclosed",AW47)),ISERROR(SEARCH("not recorded",AW47)),ISERROR(SEARCH("not quantified",AW47)),ISERROR(SEARCH("one-time rather than recurring",AW47))),"PASS","FAIL"))</x:f>
        <x:v>PASS</x:v>
      </x:c>
      <x:c r="BM47" s="22" t="str">
        <x:f>IF(O47=0,"PASS",IF(AND(AX47&lt;&gt;"",ISERROR(SEARCH("Criterion not passed",AX47)),ISERROR(SEARCH("not fully recorded",AX47)),ISERROR(SEARCH("not publicly disclosed",AX47)),ISERROR(SEARCH("not disclosed",AX47)),ISERROR(SEARCH("not recorded",AX47)),ISERROR(SEARCH("not quantified",AX47)),ISERROR(SEARCH("no public",AX47))),"PASS","FAIL"))</x:f>
        <x:v>PASS</x:v>
      </x:c>
      <x:c r="BN47" s="22" t="str">
        <x:f>IF(P47=0,"PASS",IF(AND(AY47&lt;&gt;"",ISERROR(SEARCH("Criterion not passed",AY47)),ISERROR(SEARCH("not fully recorded",AY47)),ISERROR(SEARCH("not publicly calculable",AY47)),ISERROR(SEARCH("not calculable",AY47)),ISERROR(SEARCH("not recorded",AY47))),"PASS","FAIL"))</x:f>
        <x:v>PASS</x:v>
      </x:c>
      <x:c r="BO47" s="22" t="str">
        <x:f>IF(Q47=0,"PASS",IF(AND(AZ47&lt;&gt;"",ISERROR(SEARCH("Criterion not passed",AZ47)),ISERROR(SEARCH("not fully recorded",AZ47)),ISERROR(SEARCH("not publicly calculable",AZ47)),ISERROR(SEARCH("not calculable",AZ47)),ISERROR(SEARCH("not recorded",AZ47))),"PASS","FAIL"))</x:f>
        <x:v>PASS</x:v>
      </x:c>
      <x:c r="BP47" s="22" t="str">
        <x:f>IF(COUNTIF(BF47:BO47,"FAIL")=0,"PASS","FAIL")</x:f>
        <x:v>PASS</x:v>
      </x:c>
      <x:c r="BQ47" s="22" t="str"/>
      <x:c r="BR47" s="22" t="str"/>
      <x:c r="BS47" s="22" t="str"/>
      <x:c r="BT47" s="22" t="str"/>
      <x:c r="BU47" s="22" t="str"/>
      <x:c r="BV47" s="22" t="str"/>
    </x:row>
    <x:row r="48" ht="36" customHeight="1">
      <x:c r="A48" s="22" t="str">
        <x:v>V046</x:v>
      </x:c>
      <x:c r="B48" s="22" t="str">
        <x:v>Fathom</x:v>
      </x:c>
      <x:c r="C48" s="22" t="str">
        <x:v>Sales intelligence and engagement</x:v>
      </x:c>
      <x:c r="D48" s="22" t="str">
        <x:v>Instant AI call summaries</x:v>
      </x:c>
      <x:c r="E48" s="22" t="str">
        <x:v>Free forever</x:v>
      </x:c>
      <x:c r="F48" s="22" t="str">
        <x:v>$0</x:v>
      </x:c>
      <x:c r="G48" s="22" t="str">
        <x:v>Explicitly unlimited recordings and summaries</x:v>
      </x:c>
      <x:c r="H48" s="22" t="n">
        <x:v>1</x:v>
      </x:c>
      <x:c r="I48" s="22" t="n">
        <x:v>1</x:v>
      </x:c>
      <x:c r="J48" s="22" t="n">
        <x:v>1</x:v>
      </x:c>
      <x:c r="K48" s="22" t="n">
        <x:v>1</x:v>
      </x:c>
      <x:c r="L48" s="22" t="n">
        <x:v>1</x:v>
      </x:c>
      <x:c r="M48" s="22" t="n">
        <x:v>1</x:v>
      </x:c>
      <x:c r="N48" s="22" t="n">
        <x:v>1</x:v>
      </x:c>
      <x:c r="O48" s="22" t="n">
        <x:v>1</x:v>
      </x:c>
      <x:c r="P48" s="22" t="n">
        <x:v>1</x:v>
      </x:c>
      <x:c r="Q48" s="22" t="n">
        <x:v>1</x:v>
      </x:c>
      <x:c r="R48" s="22" t="n">
        <x:f>SUM(H48:Q48)</x:f>
        <x:v>10</x:v>
      </x:c>
      <x:c r="S48" s="22" t="str">
        <x:f>IF(R48=0,"Not publicly calculable",IF(R48&lt;=3,"Limited disclosure",IF(R48&lt;=6,"Partially calculable",IF(R48&lt;=8,"Substantially calculable","Fully calculable"))))</x:f>
        <x:v>Fully calculable</x:v>
      </x:c>
      <x:c r="T48" s="22" t="str">
        <x:v>AI-assisted adjudicated r4</x:v>
      </x:c>
      <x:c r="U48" s="22" t="str">
        <x:v>Research complete - publication drafting pending</x:v>
      </x:c>
      <x:c r="V48" s="22" t="str">
        <x:v>https://www.fathom.ai/pricing</x:v>
      </x:c>
      <x:c r="W48" s="22" t="str">
        <x:v>https://www.fathom.ai/pricing</x:v>
      </x:c>
      <x:c r="X48" s="22" t="str">
        <x:v>Fathom Pricing</x:v>
      </x:c>
      <x:c r="Y48" s="22" t="str">
        <x:v>https://www.fathom.ai/pricing</x:v>
      </x:c>
      <x:c r="Z48" s="22" t="str"/>
      <x:c r="AA48" s="22" t="str">
        <x:v>The free-forever individual plan publicly includes unlimited recordings, transcription and instant AI call summaries with no separate meter.</x:v>
      </x:c>
      <x:c r="AB48" s="22" t="str">
        <x:v>The free plan lists unlimited recordings and instant AI call summaries.</x:v>
      </x:c>
      <x:c r="AC48" s="22" t="str">
        <x:v>Some advanced summaries are limited or paid, but the named principal capability is explicitly unlimited.</x:v>
      </x:c>
      <x:c r="AD48" s="22" t="str">
        <x:v>2026-07-12</x:v>
      </x:c>
      <x:c r="AE48" s="22" t="str">
        <x:v>Unauthenticated public web; locale not controllable; researcher context Asia/Kolkata</x:v>
      </x:c>
      <x:c r="AF48" s="22" t="str">
        <x:v>USD</x:v>
      </x:c>
      <x:c r="AG48" s="22" t="str">
        <x:v>Free plan</x:v>
      </x:c>
      <x:c r="AH48" s="22" t="str">
        <x:v>Free</x:v>
      </x:c>
      <x:c r="AI48" s="22" t="str">
        <x:v>Not publicly stated</x:v>
      </x:c>
      <x:c r="AJ48" s="22" t="str">
        <x:v>No paid commitment on the public free plan</x:v>
      </x:c>
      <x:c r="AK48" s="22" t="str">
        <x:v>Explicitly unlimited recordings and summaries</x:v>
      </x:c>
      <x:c r="AL48" s="22" t="str">
        <x:v>No separate AI meter</x:v>
      </x:c>
      <x:c r="AM48" s="22" t="str">
        <x:v>Explicit unlimited recording and instant AI-summary use</x:v>
      </x:c>
      <x:c r="AN48" s="22" t="str">
        <x:v>Unlimited</x:v>
      </x:c>
      <x:c r="AO48" s="22" t="str">
        <x:v>$0; no separate overage under the explicit unlimited offer</x:v>
      </x:c>
      <x:c r="AP48" s="22" t="str">
        <x:v>$0 under the displayed unlimited offer</x:v>
      </x:c>
      <x:c r="AQ48" s="22" t="str">
        <x:v>Public base price: Free forever. Source: https://www.fathom.ai/pricing</x:v>
      </x:c>
      <x:c r="AR48" s="22" t="str">
        <x:v>Minimum AI-eligible plan/access: Free. AI packaging: Explicitly unlimited recordings and summaries.</x:v>
      </x:c>
      <x:c r="AS48" s="22" t="str">
        <x:v>Minimum commitment: No paid commitment on the public free plan; billing cadence: Free plan; minimum AI access cost: $0.</x:v>
      </x:c>
      <x:c r="AT48" s="22" t="str">
        <x:v>AI packaging: Explicitly unlimited recordings and summaries. Capability: Instant AI call summaries.</x:v>
      </x:c>
      <x:c r="AU48" s="22" t="str">
        <x:v>AI billing unit or explicit no-meter basis: No separate AI meter. Supporting language/value: The free plan lists unlimited recordings and instant AI call summaries.</x:v>
      </x:c>
      <x:c r="AV48" s="22" t="str">
        <x:v>Unit definition: Explicit unlimited recording and instant AI-summary use.</x:v>
      </x:c>
      <x:c r="AW48" s="22" t="str">
        <x:v>Recurring allowance: Unlimited.</x:v>
      </x:c>
      <x:c r="AX48" s="22" t="str">
        <x:v>Incremental/overage price: $0; no separate overage under the explicit unlimited offer.</x:v>
      </x:c>
      <x:c r="AY48" s="22" t="str">
        <x:v>Minimum AI access cost: $0.</x:v>
      </x:c>
      <x:c r="AZ48" s="22" t="str">
        <x:v>Marginal AI usage cost: $0 under the displayed unlimited offer.</x:v>
      </x:c>
      <x:c r="BA48" s="22" t="str">
        <x:v>Priority: score 9-10</x:v>
      </x:c>
      <x:c r="BB48" s="22" t="n">
        <x:v>10</x:v>
      </x:c>
      <x:c r="BC48" s="22" t="n">
        <x:f>R48-BB48</x:f>
        <x:v>0</x:v>
      </x:c>
      <x:c r="BD48" s="22" t="str">
        <x:f>IF(R48=SUM(H48:Q48),"PASS","FAIL")</x:f>
        <x:v>PASS</x:v>
      </x:c>
      <x:c r="BE48" s="22" t="str">
        <x:f>IF(S48=IF(R48&gt;=9,"Fully calculable",IF(R48&gt;=7,"Substantially calculable",IF(R48&gt;=4,"Partially calculable",IF(R48&gt;=1,"Limited disclosure","Not publicly calculable")))),"PASS","FAIL")</x:f>
        <x:v>PASS</x:v>
      </x:c>
      <x:c r="BF48" s="22" t="str">
        <x:f>IF(H48=0,"PASS",IF(AND(AQ48&lt;&gt;"",ISERROR(SEARCH("Criterion not passed",AQ48)),ISERROR(SEARCH("not fully recorded",AQ48))),"PASS","FAIL"))</x:f>
        <x:v>PASS</x:v>
      </x:c>
      <x:c r="BG48" s="22" t="str">
        <x:f>IF(I48=0,"PASS",IF(AND(AR48&lt;&gt;"",ISERROR(SEARCH("Criterion not passed",AR48)),ISERROR(SEARCH("not fully recorded",AR48))),"PASS","FAIL"))</x:f>
        <x:v>PASS</x:v>
      </x:c>
      <x:c r="BH48" s="22" t="str">
        <x:f>IF(J48=0,"PASS",IF(AND(AS48&lt;&gt;"",ISERROR(SEARCH("Criterion not passed",AS48)),ISERROR(SEARCH("not fully recorded",AS48))),"PASS","FAIL"))</x:f>
        <x:v>PASS</x:v>
      </x:c>
      <x:c r="BI48" s="22" t="str">
        <x:f>IF(K48=0,"PASS",IF(AND(AT48&lt;&gt;"",ISERROR(SEARCH("Criterion not passed",AT48)),ISERROR(SEARCH("not fully recorded",AT48))),"PASS","FAIL"))</x:f>
        <x:v>PASS</x:v>
      </x:c>
      <x:c r="BJ48" s="22" t="str">
        <x:f>IF(L48=0,"PASS",IF(AND(AU48&lt;&gt;"",ISERROR(SEARCH("Criterion not passed",AU48)),ISERROR(SEARCH("not fully recorded",AU48)),ISERROR(SEARCH("not publicly disclosed",AU48)),ISERROR(SEARCH("not disclosed",AU48)),ISERROR(SEARCH("not recorded",AU48)),ISERROR(SEARCH("not publicly defined",AU48)),ISERROR(SEARCH("not defined",AU48))),"PASS","FAIL"))</x:f>
        <x:v>PASS</x:v>
      </x:c>
      <x:c r="BK48" s="22" t="str">
        <x:f>IF(M48=0,"PASS",IF(AND(AV48&lt;&gt;"",ISERROR(SEARCH("Criterion not passed",AV48)),ISERROR(SEARCH("not fully recorded",AV48)),ISERROR(SEARCH("not publicly disclosed",AV48)),ISERROR(SEARCH("not disclosed",AV48)),ISERROR(SEARCH("not recorded",AV48)),ISERROR(SEARCH("not publicly defined",AV48)),ISERROR(SEARCH("not defined",AV48))),"PASS","FAIL"))</x:f>
        <x:v>PASS</x:v>
      </x:c>
      <x:c r="BL48" s="22" t="str">
        <x:f>IF(N48=0,"PASS",IF(AND(AW48&lt;&gt;"",ISERROR(SEARCH("Criterion not passed",AW48)),ISERROR(SEARCH("not fully recorded",AW48)),ISERROR(SEARCH("not publicly disclosed",AW48)),ISERROR(SEARCH("not disclosed",AW48)),ISERROR(SEARCH("not recorded",AW48)),ISERROR(SEARCH("not quantified",AW48)),ISERROR(SEARCH("one-time rather than recurring",AW48))),"PASS","FAIL"))</x:f>
        <x:v>PASS</x:v>
      </x:c>
      <x:c r="BM48" s="22" t="str">
        <x:f>IF(O48=0,"PASS",IF(AND(AX48&lt;&gt;"",ISERROR(SEARCH("Criterion not passed",AX48)),ISERROR(SEARCH("not fully recorded",AX48)),ISERROR(SEARCH("not publicly disclosed",AX48)),ISERROR(SEARCH("not disclosed",AX48)),ISERROR(SEARCH("not recorded",AX48)),ISERROR(SEARCH("not quantified",AX48)),ISERROR(SEARCH("no public",AX48))),"PASS","FAIL"))</x:f>
        <x:v>PASS</x:v>
      </x:c>
      <x:c r="BN48" s="22" t="str">
        <x:f>IF(P48=0,"PASS",IF(AND(AY48&lt;&gt;"",ISERROR(SEARCH("Criterion not passed",AY48)),ISERROR(SEARCH("not fully recorded",AY48)),ISERROR(SEARCH("not publicly calculable",AY48)),ISERROR(SEARCH("not calculable",AY48)),ISERROR(SEARCH("not recorded",AY48))),"PASS","FAIL"))</x:f>
        <x:v>PASS</x:v>
      </x:c>
      <x:c r="BO48" s="22" t="str">
        <x:f>IF(Q48=0,"PASS",IF(AND(AZ48&lt;&gt;"",ISERROR(SEARCH("Criterion not passed",AZ48)),ISERROR(SEARCH("not fully recorded",AZ48)),ISERROR(SEARCH("not publicly calculable",AZ48)),ISERROR(SEARCH("not calculable",AZ48)),ISERROR(SEARCH("not recorded",AZ48))),"PASS","FAIL"))</x:f>
        <x:v>PASS</x:v>
      </x:c>
      <x:c r="BP48" s="22" t="str">
        <x:f>IF(COUNTIF(BF48:BO48,"FAIL")=0,"PASS","FAIL")</x:f>
        <x:v>PASS</x:v>
      </x:c>
      <x:c r="BQ48" s="22" t="str"/>
      <x:c r="BR48" s="22" t="str"/>
      <x:c r="BS48" s="22" t="str"/>
      <x:c r="BT48" s="22" t="str"/>
      <x:c r="BU48" s="22" t="str"/>
      <x:c r="BV48" s="22" t="str"/>
    </x:row>
    <x:row r="49" ht="36" customHeight="1">
      <x:c r="A49" s="22" t="str">
        <x:v>V047</x:v>
      </x:c>
      <x:c r="B49" s="22" t="str">
        <x:v>Fireflies.ai</x:v>
      </x:c>
      <x:c r="C49" s="22" t="str">
        <x:v>Sales intelligence and engagement</x:v>
      </x:c>
      <x:c r="D49" s="22" t="str">
        <x:v>AI summaries and AskFred</x:v>
      </x:c>
      <x:c r="E49" s="22" t="str">
        <x:v>Free forever</x:v>
      </x:c>
      <x:c r="F49" s="22" t="str">
        <x:v>$0</x:v>
      </x:c>
      <x:c r="G49" s="22" t="str">
        <x:v>Unlimited AI summaries; separate AI-credit allowance for advanced apps</x:v>
      </x:c>
      <x:c r="H49" s="22" t="n">
        <x:v>1</x:v>
      </x:c>
      <x:c r="I49" s="22" t="n">
        <x:v>1</x:v>
      </x:c>
      <x:c r="J49" s="22" t="n">
        <x:v>1</x:v>
      </x:c>
      <x:c r="K49" s="22" t="n">
        <x:v>1</x:v>
      </x:c>
      <x:c r="L49" s="22" t="n">
        <x:v>1</x:v>
      </x:c>
      <x:c r="M49" s="22" t="n">
        <x:v>1</x:v>
      </x:c>
      <x:c r="N49" s="22" t="n">
        <x:v>0</x:v>
      </x:c>
      <x:c r="O49" s="22" t="n">
        <x:v>1</x:v>
      </x:c>
      <x:c r="P49" s="22" t="n">
        <x:v>1</x:v>
      </x:c>
      <x:c r="Q49" s="22" t="n">
        <x:v>0</x:v>
      </x:c>
      <x:c r="R49" s="22" t="n">
        <x:f>SUM(H49:Q49)</x:f>
        <x:v>8</x:v>
      </x:c>
      <x:c r="S49" s="22" t="str">
        <x:f>IF(R49=0,"Not publicly calculable",IF(R49&lt;=3,"Limited disclosure",IF(R49&lt;=6,"Partially calculable",IF(R49&lt;=8,"Substantially calculable","Fully calculable"))))</x:f>
        <x:v>Substantially calculable</x:v>
      </x:c>
      <x:c r="T49" s="22" t="str">
        <x:v>AI-assisted adjudicated r4</x:v>
      </x:c>
      <x:c r="U49" s="22" t="str">
        <x:v>Research complete - publication drafting pending</x:v>
      </x:c>
      <x:c r="V49" s="22" t="str">
        <x:v>https://fireflies.ai/pricing</x:v>
      </x:c>
      <x:c r="W49" s="22" t="str">
        <x:v>https://fireflies.ai/pricing</x:v>
      </x:c>
      <x:c r="X49" s="22" t="str">
        <x:v>Pricing &amp; Plans | Fireflies.ai; AI Credits Pricing and Overview</x:v>
      </x:c>
      <x:c r="Y49" s="22" t="str">
        <x:v>https://fireflies.ai/pricing</x:v>
      </x:c>
      <x:c r="Z49" s="22" t="str">
        <x:v>https://guide.fireflies.ai/articles/2114151875-learn-about-ai-credits</x:v>
      </x:c>
      <x:c r="AA49" s="22" t="str">
        <x:v>The free-forever plan publicly includes unlimited transcription and unlimited AI summaries. The pricing page also quantifies AI credits for advanced AI features.</x:v>
      </x:c>
      <x:c r="AB49" s="22" t="str">
        <x:v>AI summaries are unlimited; advanced AskFred use consumes AI credits, with paid credit packs beginning at 50 credits for $5.</x:v>
      </x:c>
      <x:c r="AC49" s="22" t="str">
        <x:v>The principal capability is AI summaries; advanced AskFred/apps may have separate credit limits.</x:v>
      </x:c>
      <x:c r="AD49" s="22" t="str">
        <x:v>2026-07-12</x:v>
      </x:c>
      <x:c r="AE49" s="22" t="str">
        <x:v>Unauthenticated public web; locale not controllable; researcher context Asia/Kolkata</x:v>
      </x:c>
      <x:c r="AF49" s="22" t="str">
        <x:v>USD</x:v>
      </x:c>
      <x:c r="AG49" s="22" t="str">
        <x:v>Free or per-seat monthly equivalent; AI-credit subscription monthly</x:v>
      </x:c>
      <x:c r="AH49" s="22" t="str">
        <x:v>Free</x:v>
      </x:c>
      <x:c r="AI49" s="22" t="str">
        <x:v>Not publicly stated</x:v>
      </x:c>
      <x:c r="AJ49" s="22" t="str">
        <x:v>No paid commitment on the public free plan</x:v>
      </x:c>
      <x:c r="AK49" s="22" t="str">
        <x:v>Unlimited AI summaries; separate AI-credit allowance for advanced apps</x:v>
      </x:c>
      <x:c r="AL49" s="22" t="str">
        <x:v>AI summary (unmetered) and AI credit for advanced AskFred use</x:v>
      </x:c>
      <x:c r="AM49" s="22" t="str">
        <x:v>AskFred queries consume AI credits and the amount can vary by request; AI summaries are explicitly unlimited</x:v>
      </x:c>
      <x:c r="AN49" s="22" t="str">
        <x:v>Unlimited AI summaries; plan AI credits are one-time rather than recurring, so C7 changed to 0 for the composite capability</x:v>
      </x:c>
      <x:c r="AO49" s="22" t="str">
        <x:v>50 additional AI credits for $5/month; larger packages are also public</x:v>
      </x:c>
      <x:c r="AP49" s="22" t="str">
        <x:v>Not calculable for AskFred because credit consumption per query varies; C10 changed to 0</x:v>
      </x:c>
      <x:c r="AQ49" s="22" t="str">
        <x:v>Public base price: Free forever. Source: https://fireflies.ai/pricing</x:v>
      </x:c>
      <x:c r="AR49" s="22" t="str">
        <x:v>Minimum AI-eligible plan/access: Free. AI packaging: Unlimited AI summaries; separate AI-credit allowance for advanced apps.</x:v>
      </x:c>
      <x:c r="AS49" s="22" t="str">
        <x:v>Minimum commitment: No paid commitment on the public free plan; billing cadence: Free or per-seat monthly equivalent; AI-credit subscription monthly; minimum AI access cost: $0.</x:v>
      </x:c>
      <x:c r="AT49" s="22" t="str">
        <x:v>AI packaging: Unlimited AI summaries; separate AI-credit allowance for advanced apps. Capability: AI summaries and AskFred.</x:v>
      </x:c>
      <x:c r="AU49" s="22" t="str">
        <x:v>AI billing unit or explicit no-meter basis: AI summary (unmetered) and AI credit for advanced AskFred use. Supporting language/value: AI summaries are unlimited; advanced AskFred use consumes AI credits, with paid credit packs beginning at 50 credits for $5.</x:v>
      </x:c>
      <x:c r="AV49" s="22" t="str">
        <x:v>Unit definition: AskFred queries consume AI credits and the amount can vary by request; AI summaries are explicitly unlimited.</x:v>
      </x:c>
      <x:c r="AW49" s="22" t="str">
        <x:v>Criterion not passed.</x:v>
      </x:c>
      <x:c r="AX49" s="22" t="str">
        <x:v>Incremental/overage price: 50 additional AI credits for $5/month; larger packages are also public.</x:v>
      </x:c>
      <x:c r="AY49" s="22" t="str">
        <x:v>Minimum AI access cost: $0.</x:v>
      </x:c>
      <x:c r="AZ49" s="22" t="str">
        <x:v>Criterion not passed.</x:v>
      </x:c>
      <x:c r="BA49" s="22" t="str">
        <x:v>Priority: r2 score changed</x:v>
      </x:c>
      <x:c r="BB49" s="22" t="n">
        <x:v>10</x:v>
      </x:c>
      <x:c r="BC49" s="22" t="n">
        <x:f>R49-BB49</x:f>
        <x:v>-2</x:v>
      </x:c>
      <x:c r="BD49" s="22" t="str">
        <x:f>IF(R49=SUM(H49:Q49),"PASS","FAIL")</x:f>
        <x:v>PASS</x:v>
      </x:c>
      <x:c r="BE49" s="22" t="str">
        <x:f>IF(S49=IF(R49&gt;=9,"Fully calculable",IF(R49&gt;=7,"Substantially calculable",IF(R49&gt;=4,"Partially calculable",IF(R49&gt;=1,"Limited disclosure","Not publicly calculable")))),"PASS","FAIL")</x:f>
        <x:v>PASS</x:v>
      </x:c>
      <x:c r="BF49" s="22" t="str">
        <x:f>IF(H49=0,"PASS",IF(AND(AQ49&lt;&gt;"",ISERROR(SEARCH("Criterion not passed",AQ49)),ISERROR(SEARCH("not fully recorded",AQ49))),"PASS","FAIL"))</x:f>
        <x:v>PASS</x:v>
      </x:c>
      <x:c r="BG49" s="22" t="str">
        <x:f>IF(I49=0,"PASS",IF(AND(AR49&lt;&gt;"",ISERROR(SEARCH("Criterion not passed",AR49)),ISERROR(SEARCH("not fully recorded",AR49))),"PASS","FAIL"))</x:f>
        <x:v>PASS</x:v>
      </x:c>
      <x:c r="BH49" s="22" t="str">
        <x:f>IF(J49=0,"PASS",IF(AND(AS49&lt;&gt;"",ISERROR(SEARCH("Criterion not passed",AS49)),ISERROR(SEARCH("not fully recorded",AS49))),"PASS","FAIL"))</x:f>
        <x:v>PASS</x:v>
      </x:c>
      <x:c r="BI49" s="22" t="str">
        <x:f>IF(K49=0,"PASS",IF(AND(AT49&lt;&gt;"",ISERROR(SEARCH("Criterion not passed",AT49)),ISERROR(SEARCH("not fully recorded",AT49))),"PASS","FAIL"))</x:f>
        <x:v>PASS</x:v>
      </x:c>
      <x:c r="BJ49" s="22" t="str">
        <x:f>IF(L49=0,"PASS",IF(AND(AU49&lt;&gt;"",ISERROR(SEARCH("Criterion not passed",AU49)),ISERROR(SEARCH("not fully recorded",AU49)),ISERROR(SEARCH("not publicly disclosed",AU49)),ISERROR(SEARCH("not disclosed",AU49)),ISERROR(SEARCH("not recorded",AU49)),ISERROR(SEARCH("not publicly defined",AU49)),ISERROR(SEARCH("not defined",AU49))),"PASS","FAIL"))</x:f>
        <x:v>PASS</x:v>
      </x:c>
      <x:c r="BK49" s="22" t="str">
        <x:f>IF(M49=0,"PASS",IF(AND(AV49&lt;&gt;"",ISERROR(SEARCH("Criterion not passed",AV49)),ISERROR(SEARCH("not fully recorded",AV49)),ISERROR(SEARCH("not publicly disclosed",AV49)),ISERROR(SEARCH("not disclosed",AV49)),ISERROR(SEARCH("not recorded",AV49)),ISERROR(SEARCH("not publicly defined",AV49)),ISERROR(SEARCH("not defined",AV49))),"PASS","FAIL"))</x:f>
        <x:v>PASS</x:v>
      </x:c>
      <x:c r="BL49" s="22" t="str">
        <x:f>IF(N49=0,"PASS",IF(AND(AW49&lt;&gt;"",ISERROR(SEARCH("Criterion not passed",AW49)),ISERROR(SEARCH("not fully recorded",AW49)),ISERROR(SEARCH("not publicly disclosed",AW49)),ISERROR(SEARCH("not disclosed",AW49)),ISERROR(SEARCH("not recorded",AW49)),ISERROR(SEARCH("not quantified",AW49)),ISERROR(SEARCH("one-time rather than recurring",AW49))),"PASS","FAIL"))</x:f>
        <x:v>PASS</x:v>
      </x:c>
      <x:c r="BM49" s="22" t="str">
        <x:f>IF(O49=0,"PASS",IF(AND(AX49&lt;&gt;"",ISERROR(SEARCH("Criterion not passed",AX49)),ISERROR(SEARCH("not fully recorded",AX49)),ISERROR(SEARCH("not publicly disclosed",AX49)),ISERROR(SEARCH("not disclosed",AX49)),ISERROR(SEARCH("not recorded",AX49)),ISERROR(SEARCH("not quantified",AX49)),ISERROR(SEARCH("no public",AX49))),"PASS","FAIL"))</x:f>
        <x:v>PASS</x:v>
      </x:c>
      <x:c r="BN49" s="22" t="str">
        <x:f>IF(P49=0,"PASS",IF(AND(AY49&lt;&gt;"",ISERROR(SEARCH("Criterion not passed",AY49)),ISERROR(SEARCH("not fully recorded",AY49)),ISERROR(SEARCH("not publicly calculable",AY49)),ISERROR(SEARCH("not calculable",AY49)),ISERROR(SEARCH("not recorded",AY49))),"PASS","FAIL"))</x:f>
        <x:v>PASS</x:v>
      </x:c>
      <x:c r="BO49" s="22" t="str">
        <x:f>IF(Q49=0,"PASS",IF(AND(AZ49&lt;&gt;"",ISERROR(SEARCH("Criterion not passed",AZ49)),ISERROR(SEARCH("not fully recorded",AZ49)),ISERROR(SEARCH("not publicly calculable",AZ49)),ISERROR(SEARCH("not calculable",AZ49)),ISERROR(SEARCH("not recorded",AZ49))),"PASS","FAIL"))</x:f>
        <x:v>PASS</x:v>
      </x:c>
      <x:c r="BP49" s="22" t="str">
        <x:f>IF(COUNTIF(BF49:BO49,"FAIL")=0,"PASS","FAIL")</x:f>
        <x:v>PASS</x:v>
      </x:c>
      <x:c r="BQ49" s="22" t="str"/>
      <x:c r="BR49" s="22" t="str"/>
      <x:c r="BS49" s="22" t="str"/>
      <x:c r="BT49" s="22" t="str"/>
      <x:c r="BU49" s="22" t="str"/>
      <x:c r="BV49" s="22" t="str"/>
    </x:row>
    <x:row r="50" ht="36" customHeight="1">
      <x:c r="A50" s="22" t="str">
        <x:v>V048</x:v>
      </x:c>
      <x:c r="B50" s="22" t="str">
        <x:v>Gong</x:v>
      </x:c>
      <x:c r="C50" s="22" t="str">
        <x:v>Sales intelligence and engagement</x:v>
      </x:c>
      <x:c r="D50" s="22" t="str">
        <x:v>Gong Revenue AI</x:v>
      </x:c>
      <x:c r="E50" s="22" t="str">
        <x:v>No numeric public price</x:v>
      </x:c>
      <x:c r="F50" s="22" t="str">
        <x:v>Not publicly calculable</x:v>
      </x:c>
      <x:c r="G50" s="22" t="str">
        <x:v>Per-user fee plus platform fee; values undisclosed</x:v>
      </x:c>
      <x:c r="H50" s="22" t="n">
        <x:v>0</x:v>
      </x:c>
      <x:c r="I50" s="22" t="n">
        <x:v>0</x:v>
      </x:c>
      <x:c r="J50" s="22" t="n">
        <x:v>0</x:v>
      </x:c>
      <x:c r="K50" s="22" t="n">
        <x:v>0</x:v>
      </x:c>
      <x:c r="L50" s="22" t="n">
        <x:v>0</x:v>
      </x:c>
      <x:c r="M50" s="22" t="n">
        <x:v>0</x:v>
      </x:c>
      <x:c r="N50" s="22" t="n">
        <x:v>0</x:v>
      </x:c>
      <x:c r="O50" s="22" t="n">
        <x:v>0</x:v>
      </x:c>
      <x:c r="P50" s="22" t="n">
        <x:v>0</x:v>
      </x:c>
      <x:c r="Q50" s="22" t="n">
        <x:v>0</x:v>
      </x:c>
      <x:c r="R50" s="22" t="n">
        <x:f>SUM(H50:Q50)</x:f>
        <x:v>0</x:v>
      </x:c>
      <x:c r="S50" s="22" t="str">
        <x:f>IF(R50=0,"Not publicly calculable",IF(R50&lt;=3,"Limited disclosure",IF(R50&lt;=6,"Partially calculable",IF(R50&lt;=8,"Substantially calculable","Fully calculable"))))</x:f>
        <x:v>Not publicly calculable</x:v>
      </x:c>
      <x:c r="T50" s="22" t="str">
        <x:v>AI-assisted adjudicated r4</x:v>
      </x:c>
      <x:c r="U50" s="22" t="str">
        <x:v>Research complete - publication drafting pending</x:v>
      </x:c>
      <x:c r="V50" s="22" t="str">
        <x:v>https://www.gong.io/pricing</x:v>
      </x:c>
      <x:c r="W50" s="22" t="str">
        <x:v>https://www.gong.io/</x:v>
      </x:c>
      <x:c r="X50" s="22" t="str">
        <x:v>Gong official pricing/product page (descriptive record; live HTML title not independently captured in r2)</x:v>
      </x:c>
      <x:c r="Y50" s="22" t="str">
        <x:v>https://www.gong.io/pricing</x:v>
      </x:c>
      <x:c r="Z50" s="22" t="str">
        <x:v>https://www.gong.io/</x:v>
      </x:c>
      <x:c r="AA50" s="22" t="str">
        <x:v>Official pricing describes a per-user licence and platform fee without numeric amounts.</x:v>
      </x:c>
      <x:c r="AB50" s="22" t="str">
        <x:v>Official pricing describes a per-user licence and platform fee without numeric amounts.</x:v>
      </x:c>
      <x:c r="AC50" s="22" t="str">
        <x:v>General commercial structure is documented, but AI packaging is not calculable.</x:v>
      </x:c>
      <x:c r="AD50" s="22" t="str">
        <x:v>2026-07-12</x:v>
      </x:c>
      <x:c r="AE50" s="22" t="str">
        <x:v>Unauthenticated public web; locale not controllable; researcher context Asia/Kolkata</x:v>
      </x:c>
      <x:c r="AF50" s="22" t="str">
        <x:v>Not applicable / not displayed</x:v>
      </x:c>
      <x:c r="AG50" s="22" t="str">
        <x:v>Not publicly stated; pricing is quote-gated</x:v>
      </x:c>
      <x:c r="AH50" s="22" t="str">
        <x:v>No public minimum AI-eligible plan identified</x:v>
      </x:c>
      <x:c r="AI50" s="22" t="str">
        <x:v>Not publicly stated</x:v>
      </x:c>
      <x:c r="AJ50" s="22" t="str">
        <x:v>Not publicly stated</x:v>
      </x:c>
      <x:c r="AK50" s="22" t="str">
        <x:v>Per-user fee plus platform fee; values undisclosed</x:v>
      </x:c>
      <x:c r="AL50" s="22" t="str">
        <x:v>Not publicly disclosed</x:v>
      </x:c>
      <x:c r="AM50" s="22" t="str">
        <x:v>Not publicly disclosed</x:v>
      </x:c>
      <x:c r="AN50" s="22" t="str">
        <x:v>Not publicly disclosed</x:v>
      </x:c>
      <x:c r="AO50" s="22" t="str">
        <x:v>Not publicly disclosed</x:v>
      </x:c>
      <x:c r="AP50" s="22" t="str">
        <x:v>Criterion not passed</x:v>
      </x:c>
      <x:c r="AQ50" s="22" t="str">
        <x:v>Criterion not passed.</x:v>
      </x:c>
      <x:c r="AR50" s="22" t="str">
        <x:v>Criterion not passed.</x:v>
      </x:c>
      <x:c r="AS50" s="22" t="str">
        <x:v>Criterion not passed.</x:v>
      </x:c>
      <x:c r="AT50" s="22" t="str">
        <x:v>Criterion not passed.</x:v>
      </x:c>
      <x:c r="AU50" s="22" t="str">
        <x:v>Criterion not passed.</x:v>
      </x:c>
      <x:c r="AV50" s="22" t="str">
        <x:v>Criterion not passed.</x:v>
      </x:c>
      <x:c r="AW50" s="22" t="str">
        <x:v>Criterion not passed.</x:v>
      </x:c>
      <x:c r="AX50" s="22" t="str">
        <x:v>Criterion not passed.</x:v>
      </x:c>
      <x:c r="AY50" s="22" t="str">
        <x:v>Criterion not passed.</x:v>
      </x:c>
      <x:c r="AZ50" s="22" t="str">
        <x:v>Criterion not passed.</x:v>
      </x:c>
      <x:c r="BA50" s="22" t="str">
        <x:v>Priority: score 0-3</x:v>
      </x:c>
      <x:c r="BB50" s="22" t="n">
        <x:v>0</x:v>
      </x:c>
      <x:c r="BC50" s="22" t="n">
        <x:f>R50-BB50</x:f>
        <x:v>0</x:v>
      </x:c>
      <x:c r="BD50" s="22" t="str">
        <x:f>IF(R50=SUM(H50:Q50),"PASS","FAIL")</x:f>
        <x:v>PASS</x:v>
      </x:c>
      <x:c r="BE50" s="22" t="str">
        <x:f>IF(S50=IF(R50&gt;=9,"Fully calculable",IF(R50&gt;=7,"Substantially calculable",IF(R50&gt;=4,"Partially calculable",IF(R50&gt;=1,"Limited disclosure","Not publicly calculable")))),"PASS","FAIL")</x:f>
        <x:v>PASS</x:v>
      </x:c>
      <x:c r="BF50" s="22" t="str">
        <x:f>IF(H50=0,"PASS",IF(AND(AQ50&lt;&gt;"",ISERROR(SEARCH("Criterion not passed",AQ50)),ISERROR(SEARCH("not fully recorded",AQ50))),"PASS","FAIL"))</x:f>
        <x:v>PASS</x:v>
      </x:c>
      <x:c r="BG50" s="22" t="str">
        <x:f>IF(I50=0,"PASS",IF(AND(AR50&lt;&gt;"",ISERROR(SEARCH("Criterion not passed",AR50)),ISERROR(SEARCH("not fully recorded",AR50))),"PASS","FAIL"))</x:f>
        <x:v>PASS</x:v>
      </x:c>
      <x:c r="BH50" s="22" t="str">
        <x:f>IF(J50=0,"PASS",IF(AND(AS50&lt;&gt;"",ISERROR(SEARCH("Criterion not passed",AS50)),ISERROR(SEARCH("not fully recorded",AS50))),"PASS","FAIL"))</x:f>
        <x:v>PASS</x:v>
      </x:c>
      <x:c r="BI50" s="22" t="str">
        <x:f>IF(K50=0,"PASS",IF(AND(AT50&lt;&gt;"",ISERROR(SEARCH("Criterion not passed",AT50)),ISERROR(SEARCH("not fully recorded",AT50))),"PASS","FAIL"))</x:f>
        <x:v>PASS</x:v>
      </x:c>
      <x:c r="BJ50" s="22" t="str">
        <x:f>IF(L50=0,"PASS",IF(AND(AU50&lt;&gt;"",ISERROR(SEARCH("Criterion not passed",AU50)),ISERROR(SEARCH("not fully recorded",AU50)),ISERROR(SEARCH("not publicly disclosed",AU50)),ISERROR(SEARCH("not disclosed",AU50)),ISERROR(SEARCH("not recorded",AU50)),ISERROR(SEARCH("not publicly defined",AU50)),ISERROR(SEARCH("not defined",AU50))),"PASS","FAIL"))</x:f>
        <x:v>PASS</x:v>
      </x:c>
      <x:c r="BK50" s="22" t="str">
        <x:f>IF(M50=0,"PASS",IF(AND(AV50&lt;&gt;"",ISERROR(SEARCH("Criterion not passed",AV50)),ISERROR(SEARCH("not fully recorded",AV50)),ISERROR(SEARCH("not publicly disclosed",AV50)),ISERROR(SEARCH("not disclosed",AV50)),ISERROR(SEARCH("not recorded",AV50)),ISERROR(SEARCH("not publicly defined",AV50)),ISERROR(SEARCH("not defined",AV50))),"PASS","FAIL"))</x:f>
        <x:v>PASS</x:v>
      </x:c>
      <x:c r="BL50" s="22" t="str">
        <x:f>IF(N50=0,"PASS",IF(AND(AW50&lt;&gt;"",ISERROR(SEARCH("Criterion not passed",AW50)),ISERROR(SEARCH("not fully recorded",AW50)),ISERROR(SEARCH("not publicly disclosed",AW50)),ISERROR(SEARCH("not disclosed",AW50)),ISERROR(SEARCH("not recorded",AW50)),ISERROR(SEARCH("not quantified",AW50)),ISERROR(SEARCH("one-time rather than recurring",AW50))),"PASS","FAIL"))</x:f>
        <x:v>PASS</x:v>
      </x:c>
      <x:c r="BM50" s="22" t="str">
        <x:f>IF(O50=0,"PASS",IF(AND(AX50&lt;&gt;"",ISERROR(SEARCH("Criterion not passed",AX50)),ISERROR(SEARCH("not fully recorded",AX50)),ISERROR(SEARCH("not publicly disclosed",AX50)),ISERROR(SEARCH("not disclosed",AX50)),ISERROR(SEARCH("not recorded",AX50)),ISERROR(SEARCH("not quantified",AX50)),ISERROR(SEARCH("no public",AX50))),"PASS","FAIL"))</x:f>
        <x:v>PASS</x:v>
      </x:c>
      <x:c r="BN50" s="22" t="str">
        <x:f>IF(P50=0,"PASS",IF(AND(AY50&lt;&gt;"",ISERROR(SEARCH("Criterion not passed",AY50)),ISERROR(SEARCH("not fully recorded",AY50)),ISERROR(SEARCH("not publicly calculable",AY50)),ISERROR(SEARCH("not calculable",AY50)),ISERROR(SEARCH("not recorded",AY50))),"PASS","FAIL"))</x:f>
        <x:v>PASS</x:v>
      </x:c>
      <x:c r="BO50" s="22" t="str">
        <x:f>IF(Q50=0,"PASS",IF(AND(AZ50&lt;&gt;"",ISERROR(SEARCH("Criterion not passed",AZ50)),ISERROR(SEARCH("not fully recorded",AZ50)),ISERROR(SEARCH("not publicly calculable",AZ50)),ISERROR(SEARCH("not calculable",AZ50)),ISERROR(SEARCH("not recorded",AZ50))),"PASS","FAIL"))</x:f>
        <x:v>PASS</x:v>
      </x:c>
      <x:c r="BP50" s="22" t="str">
        <x:f>IF(COUNTIF(BF50:BO50,"FAIL")=0,"PASS","FAIL")</x:f>
        <x:v>PASS</x:v>
      </x:c>
      <x:c r="BQ50" s="22" t="str"/>
      <x:c r="BR50" s="22" t="str"/>
      <x:c r="BS50" s="22" t="str"/>
      <x:c r="BT50" s="22" t="str"/>
      <x:c r="BU50" s="22" t="str"/>
      <x:c r="BV50" s="22" t="str"/>
    </x:row>
    <x:row r="51" ht="36" customHeight="1">
      <x:c r="A51" s="22" t="str">
        <x:v>V049</x:v>
      </x:c>
      <x:c r="B51" s="22" t="str">
        <x:v>Instantly</x:v>
      </x:c>
      <x:c r="C51" s="22" t="str">
        <x:v>Sales intelligence and engagement</x:v>
      </x:c>
      <x:c r="D51" s="22" t="str">
        <x:v>AI Sales Agent</x:v>
      </x:c>
      <x:c r="E51" s="22" t="str">
        <x:v>$94/month Starter bundle</x:v>
      </x:c>
      <x:c r="F51" s="22" t="str">
        <x:v>$94/month</x:v>
      </x:c>
      <x:c r="G51" s="22" t="str">
        <x:v>1,500 Instantly credits/month</x:v>
      </x:c>
      <x:c r="H51" s="22" t="n">
        <x:v>1</x:v>
      </x:c>
      <x:c r="I51" s="22" t="n">
        <x:v>1</x:v>
      </x:c>
      <x:c r="J51" s="22" t="n">
        <x:v>1</x:v>
      </x:c>
      <x:c r="K51" s="22" t="n">
        <x:v>1</x:v>
      </x:c>
      <x:c r="L51" s="22" t="n">
        <x:v>1</x:v>
      </x:c>
      <x:c r="M51" s="22" t="n">
        <x:v>1</x:v>
      </x:c>
      <x:c r="N51" s="22" t="n">
        <x:v>1</x:v>
      </x:c>
      <x:c r="O51" s="22" t="n">
        <x:v>1</x:v>
      </x:c>
      <x:c r="P51" s="22" t="n">
        <x:v>1</x:v>
      </x:c>
      <x:c r="Q51" s="22" t="n">
        <x:v>0</x:v>
      </x:c>
      <x:c r="R51" s="22" t="n">
        <x:f>SUM(H51:Q51)</x:f>
        <x:v>9</x:v>
      </x:c>
      <x:c r="S51" s="22" t="str">
        <x:f>IF(R51=0,"Not publicly calculable",IF(R51&lt;=3,"Limited disclosure",IF(R51&lt;=6,"Partially calculable",IF(R51&lt;=8,"Substantially calculable","Fully calculable"))))</x:f>
        <x:v>Fully calculable</x:v>
      </x:c>
      <x:c r="T51" s="22" t="str">
        <x:v>AI-assisted adjudicated r4</x:v>
      </x:c>
      <x:c r="U51" s="22" t="str">
        <x:v>Research complete - publication drafting pending</x:v>
      </x:c>
      <x:c r="V51" s="22" t="str">
        <x:v>https://instantly.ai/pricing</x:v>
      </x:c>
      <x:c r="W51" s="22" t="str">
        <x:v>https://instantly.ai/pricing</x:v>
      </x:c>
      <x:c r="X51" s="22" t="str">
        <x:v>Pricing - Plans for Outreach, Leads, and CRM; AI Sales Agent; Instantly Credit System</x:v>
      </x:c>
      <x:c r="Y51" s="22" t="str">
        <x:v>https://instantly.ai/pricing</x:v>
      </x:c>
      <x:c r="Z51" s="22" t="str">
        <x:v>https://help.instantly.ai/en/articles/14299661-ai-sales-agent</x:v>
      </x:c>
      <x:c r="AA51" s="22" t="str">
        <x:v>The Starter bundle publicly lists $94 per month, 1,500 credits and AI Sales Agent access. Separate credit packages are publicly priced.</x:v>
      </x:c>
      <x:c r="AB51" s="22" t="str">
        <x:v>Starter includes 1,500 monthly Instantly Credits and AI Sales Agent; the agent costs 5 credits per generated lead.</x:v>
      </x:c>
      <x:c r="AC51" s="22" t="str">
        <x:v>The page does not define how one AI-agent task consumes credits, so the marginal task cost remains uncalculable.</x:v>
      </x:c>
      <x:c r="AD51" s="22" t="str">
        <x:v>2026-07-12</x:v>
      </x:c>
      <x:c r="AE51" s="22" t="str">
        <x:v>Unauthenticated public web; locale not controllable; researcher context Asia/Kolkata</x:v>
      </x:c>
      <x:c r="AF51" s="22" t="str">
        <x:v>USD</x:v>
      </x:c>
      <x:c r="AG51" s="22" t="str">
        <x:v>Monthly</x:v>
      </x:c>
      <x:c r="AH51" s="22" t="str">
        <x:v>Starter bundle</x:v>
      </x:c>
      <x:c r="AI51" s="22" t="str">
        <x:v>Not publicly stated</x:v>
      </x:c>
      <x:c r="AJ51" s="22" t="str">
        <x:v>One billing period; commitment calculable from displayed public price</x:v>
      </x:c>
      <x:c r="AK51" s="22" t="str">
        <x:v>1,500 Instantly credits/month</x:v>
      </x:c>
      <x:c r="AL51" s="22" t="str">
        <x:v>Instantly Credit</x:v>
      </x:c>
      <x:c r="AM51" s="22" t="str">
        <x:v>AI Sales Agent consumes 5 Instantly Credits per generated lead.</x:v>
      </x:c>
      <x:c r="AN51" s="22" t="str">
        <x:v>1,500 Instantly Credits/month in Starter</x:v>
      </x:c>
      <x:c r="AO51" s="22" t="str">
        <x:v>Credit plans start at $47/month for 1,500 credits; a 50,000-credit add-on is $425/month on eligible tiers</x:v>
      </x:c>
      <x:c r="AP51" s="22" t="str">
        <x:v>No single universal marginal lead price because additional credits are sold in plan/add-on blocks; C10 remains 0.</x:v>
      </x:c>
      <x:c r="AQ51" s="22" t="str">
        <x:v>Public base price: $94/month Starter bundle. Source: https://instantly.ai/pricing</x:v>
      </x:c>
      <x:c r="AR51" s="22" t="str">
        <x:v>Minimum AI-eligible plan/access: Starter bundle. AI packaging: 1,500 Instantly credits/month.</x:v>
      </x:c>
      <x:c r="AS51" s="22" t="str">
        <x:v>Minimum commitment: One billing period; commitment calculable from displayed public price; billing cadence: Monthly; minimum AI access cost: $94/month.</x:v>
      </x:c>
      <x:c r="AT51" s="22" t="str">
        <x:v>AI packaging: 1,500 Instantly credits/month. Capability: AI Sales Agent.</x:v>
      </x:c>
      <x:c r="AU51" s="22" t="str">
        <x:v>AI billing unit or explicit no-meter basis: Instantly Credit. Supporting language/value: Starter includes 1,500 monthly Instantly Credits and AI Sales Agent; the agent costs 5 credits per generated lead.</x:v>
      </x:c>
      <x:c r="AV51" s="22" t="str">
        <x:v>AI Sales Agent consumes 5 Instantly Credits per generated lead. Source: https://help.instantly.ai/en/articles/11381241-instantly-credit-system</x:v>
      </x:c>
      <x:c r="AW51" s="22" t="str">
        <x:v>Recurring allowance: 1,500 Instantly Credits/month in Starter.</x:v>
      </x:c>
      <x:c r="AX51" s="22" t="str">
        <x:v>Incremental/overage price: Credit plans start at $47/month for 1,500 credits; a 50,000-credit add-on is $425/month on eligible tiers.</x:v>
      </x:c>
      <x:c r="AY51" s="22" t="str">
        <x:v>Minimum AI access cost: $94/month.</x:v>
      </x:c>
      <x:c r="AZ51" s="22" t="str">
        <x:v>Criterion not passed.</x:v>
      </x:c>
      <x:c r="BA51" s="22" t="str">
        <x:v>Priority: criterion/evidence conflict repair</x:v>
      </x:c>
      <x:c r="BB51" s="22" t="n">
        <x:v>8</x:v>
      </x:c>
      <x:c r="BC51" s="22" t="n">
        <x:f>R51-BB51</x:f>
        <x:v>1</x:v>
      </x:c>
      <x:c r="BD51" s="22" t="str">
        <x:f>IF(R51=SUM(H51:Q51),"PASS","FAIL")</x:f>
        <x:v>PASS</x:v>
      </x:c>
      <x:c r="BE51" s="22" t="str">
        <x:f>IF(S51=IF(R51&gt;=9,"Fully calculable",IF(R51&gt;=7,"Substantially calculable",IF(R51&gt;=4,"Partially calculable",IF(R51&gt;=1,"Limited disclosure","Not publicly calculable")))),"PASS","FAIL")</x:f>
        <x:v>PASS</x:v>
      </x:c>
      <x:c r="BF51" s="22" t="str">
        <x:f>IF(H51=0,"PASS",IF(AND(AQ51&lt;&gt;"",ISERROR(SEARCH("Criterion not passed",AQ51)),ISERROR(SEARCH("not fully recorded",AQ51))),"PASS","FAIL"))</x:f>
        <x:v>PASS</x:v>
      </x:c>
      <x:c r="BG51" s="22" t="str">
        <x:f>IF(I51=0,"PASS",IF(AND(AR51&lt;&gt;"",ISERROR(SEARCH("Criterion not passed",AR51)),ISERROR(SEARCH("not fully recorded",AR51))),"PASS","FAIL"))</x:f>
        <x:v>PASS</x:v>
      </x:c>
      <x:c r="BH51" s="22" t="str">
        <x:f>IF(J51=0,"PASS",IF(AND(AS51&lt;&gt;"",ISERROR(SEARCH("Criterion not passed",AS51)),ISERROR(SEARCH("not fully recorded",AS51))),"PASS","FAIL"))</x:f>
        <x:v>PASS</x:v>
      </x:c>
      <x:c r="BI51" s="22" t="str">
        <x:f>IF(K51=0,"PASS",IF(AND(AT51&lt;&gt;"",ISERROR(SEARCH("Criterion not passed",AT51)),ISERROR(SEARCH("not fully recorded",AT51))),"PASS","FAIL"))</x:f>
        <x:v>PASS</x:v>
      </x:c>
      <x:c r="BJ51" s="22" t="str">
        <x:f>IF(L51=0,"PASS",IF(AND(AU51&lt;&gt;"",ISERROR(SEARCH("Criterion not passed",AU51)),ISERROR(SEARCH("not fully recorded",AU51)),ISERROR(SEARCH("not publicly disclosed",AU51)),ISERROR(SEARCH("not disclosed",AU51)),ISERROR(SEARCH("not recorded",AU51)),ISERROR(SEARCH("not publicly defined",AU51)),ISERROR(SEARCH("not defined",AU51))),"PASS","FAIL"))</x:f>
        <x:v>PASS</x:v>
      </x:c>
      <x:c r="BK51" s="22" t="str">
        <x:f>IF(M51=0,"PASS",IF(AND(AV51&lt;&gt;"",ISERROR(SEARCH("Criterion not passed",AV51)),ISERROR(SEARCH("not fully recorded",AV51)),ISERROR(SEARCH("not publicly disclosed",AV51)),ISERROR(SEARCH("not disclosed",AV51)),ISERROR(SEARCH("not recorded",AV51)),ISERROR(SEARCH("not publicly defined",AV51)),ISERROR(SEARCH("not defined",AV51))),"PASS","FAIL"))</x:f>
        <x:v>PASS</x:v>
      </x:c>
      <x:c r="BL51" s="22" t="str">
        <x:f>IF(N51=0,"PASS",IF(AND(AW51&lt;&gt;"",ISERROR(SEARCH("Criterion not passed",AW51)),ISERROR(SEARCH("not fully recorded",AW51)),ISERROR(SEARCH("not publicly disclosed",AW51)),ISERROR(SEARCH("not disclosed",AW51)),ISERROR(SEARCH("not recorded",AW51)),ISERROR(SEARCH("not quantified",AW51)),ISERROR(SEARCH("one-time rather than recurring",AW51))),"PASS","FAIL"))</x:f>
        <x:v>PASS</x:v>
      </x:c>
      <x:c r="BM51" s="22" t="str">
        <x:f>IF(O51=0,"PASS",IF(AND(AX51&lt;&gt;"",ISERROR(SEARCH("Criterion not passed",AX51)),ISERROR(SEARCH("not fully recorded",AX51)),ISERROR(SEARCH("not publicly disclosed",AX51)),ISERROR(SEARCH("not disclosed",AX51)),ISERROR(SEARCH("not recorded",AX51)),ISERROR(SEARCH("not quantified",AX51)),ISERROR(SEARCH("no public",AX51))),"PASS","FAIL"))</x:f>
        <x:v>PASS</x:v>
      </x:c>
      <x:c r="BN51" s="22" t="str">
        <x:f>IF(P51=0,"PASS",IF(AND(AY51&lt;&gt;"",ISERROR(SEARCH("Criterion not passed",AY51)),ISERROR(SEARCH("not fully recorded",AY51)),ISERROR(SEARCH("not publicly calculable",AY51)),ISERROR(SEARCH("not calculable",AY51)),ISERROR(SEARCH("not recorded",AY51))),"PASS","FAIL"))</x:f>
        <x:v>PASS</x:v>
      </x:c>
      <x:c r="BO51" s="22" t="str">
        <x:f>IF(Q51=0,"PASS",IF(AND(AZ51&lt;&gt;"",ISERROR(SEARCH("Criterion not passed",AZ51)),ISERROR(SEARCH("not fully recorded",AZ51)),ISERROR(SEARCH("not publicly calculable",AZ51)),ISERROR(SEARCH("not calculable",AZ51)),ISERROR(SEARCH("not recorded",AZ51))),"PASS","FAIL"))</x:f>
        <x:v>PASS</x:v>
      </x:c>
      <x:c r="BP51" s="22" t="str">
        <x:f>IF(COUNTIF(BF51:BO51,"FAIL")=0,"PASS","FAIL")</x:f>
        <x:v>PASS</x:v>
      </x:c>
      <x:c r="BQ51" s="22" t="str"/>
      <x:c r="BR51" s="22" t="str"/>
      <x:c r="BS51" s="22" t="str"/>
      <x:c r="BT51" s="22" t="str"/>
      <x:c r="BU51" s="22" t="str"/>
      <x:c r="BV51" s="22" t="str"/>
    </x:row>
    <x:row r="52" ht="36" customHeight="1">
      <x:c r="A52" s="22" t="str">
        <x:v>V050</x:v>
      </x:c>
      <x:c r="B52" s="22" t="str">
        <x:v>Lavender</x:v>
      </x:c>
      <x:c r="C52" s="22" t="str">
        <x:v>Sales intelligence and engagement</x:v>
      </x:c>
      <x:c r="D52" s="22" t="str">
        <x:v>Lavender AI Email Coach</x:v>
      </x:c>
      <x:c r="E52" s="22" t="str">
        <x:v>$0 entry for Email Coach; paid plans also displayed</x:v>
      </x:c>
      <x:c r="F52" s="22" t="str">
        <x:v>$0 for the selected Lavender AI Email Coach</x:v>
      </x:c>
      <x:c r="G52" s="22" t="str">
        <x:v>Freemium plan; AI Email Coach is the principal capability</x:v>
      </x:c>
      <x:c r="H52" s="22" t="n">
        <x:v>1</x:v>
      </x:c>
      <x:c r="I52" s="22" t="n">
        <x:v>1</x:v>
      </x:c>
      <x:c r="J52" s="22" t="n">
        <x:v>1</x:v>
      </x:c>
      <x:c r="K52" s="22" t="n">
        <x:v>1</x:v>
      </x:c>
      <x:c r="L52" s="22" t="n">
        <x:v>0</x:v>
      </x:c>
      <x:c r="M52" s="22" t="n">
        <x:v>0</x:v>
      </x:c>
      <x:c r="N52" s="22" t="n">
        <x:v>0</x:v>
      </x:c>
      <x:c r="O52" s="22" t="n">
        <x:v>0</x:v>
      </x:c>
      <x:c r="P52" s="22" t="n">
        <x:v>1</x:v>
      </x:c>
      <x:c r="Q52" s="22" t="n">
        <x:v>0</x:v>
      </x:c>
      <x:c r="R52" s="22" t="n">
        <x:f>SUM(H52:Q52)</x:f>
        <x:v>5</x:v>
      </x:c>
      <x:c r="S52" s="22" t="str">
        <x:f>IF(R52=0,"Not publicly calculable",IF(R52&lt;=3,"Limited disclosure",IF(R52&lt;=6,"Partially calculable",IF(R52&lt;=8,"Substantially calculable","Fully calculable"))))</x:f>
        <x:v>Partially calculable</x:v>
      </x:c>
      <x:c r="T52" s="22" t="str">
        <x:v>AI-assisted adjudicated r4</x:v>
      </x:c>
      <x:c r="U52" s="22" t="str">
        <x:v>Research complete - publication drafting pending</x:v>
      </x:c>
      <x:c r="V52" s="22" t="str">
        <x:v>https://www.lavender.ai/pricing</x:v>
      </x:c>
      <x:c r="W52" s="22" t="str">
        <x:v>https://www.lavender.ai/</x:v>
      </x:c>
      <x:c r="X52" s="22" t="str">
        <x:v>Lavender official pricing/product page (descriptive record; live HTML title not independently captured in r2)</x:v>
      </x:c>
      <x:c r="Y52" s="22" t="str">
        <x:v>https://www.lavender.ai/pricing</x:v>
      </x:c>
      <x:c r="Z52" s="22" t="str">
        <x:v>https://www.lavender.ai/</x:v>
      </x:c>
      <x:c r="AA52" s="22" t="str">
        <x:v>Official pricing allows users to start Lavender's Email Coach for free and maps the selected AI coaching capability to that entry path.</x:v>
      </x:c>
      <x:c r="AB52" s="22" t="str">
        <x:v>Official pricing allows users to start Lavender's Email Coach for free and maps the selected AI coaching capability to that entry path.</x:v>
      </x:c>
      <x:c r="AC52" s="22" t="str">
        <x:v>Lavender Ora's separate $500 agent price was not substituted for the frozen principal capability.</x:v>
      </x:c>
      <x:c r="AD52" s="22" t="str">
        <x:v>2026-07-12</x:v>
      </x:c>
      <x:c r="AE52" s="22" t="str">
        <x:v>Unauthenticated public web; locale not controllable; researcher context Asia/Kolkata</x:v>
      </x:c>
      <x:c r="AF52" s="22" t="str">
        <x:v>USD</x:v>
      </x:c>
      <x:c r="AG52" s="22" t="str">
        <x:v>Free entry; paid monthly/annual options</x:v>
      </x:c>
      <x:c r="AH52" s="22" t="str">
        <x:v>Free</x:v>
      </x:c>
      <x:c r="AI52" s="22" t="str">
        <x:v>1</x:v>
      </x:c>
      <x:c r="AJ52" s="22" t="str">
        <x:v>None</x:v>
      </x:c>
      <x:c r="AK52" s="22" t="str">
        <x:v>AI Email Coach available on free entry plan</x:v>
      </x:c>
      <x:c r="AL52" s="22" t="str">
        <x:v>Not publicly disclosed</x:v>
      </x:c>
      <x:c r="AM52" s="22" t="str">
        <x:v>Not publicly disclosed</x:v>
      </x:c>
      <x:c r="AN52" s="22" t="str">
        <x:v>Not publicly disclosed</x:v>
      </x:c>
      <x:c r="AO52" s="22" t="str">
        <x:v>Not publicly disclosed</x:v>
      </x:c>
      <x:c r="AP52" s="22" t="str">
        <x:v>Criterion not passed</x:v>
      </x:c>
      <x:c r="AQ52" s="22" t="str">
        <x:v>Public base price: $0 entry for Email Coach; paid plans also displayed. Source: https://www.lavender.ai/pricing</x:v>
      </x:c>
      <x:c r="AR52" s="22" t="str">
        <x:v>Minimum AI-eligible plan/access: Free. AI packaging: AI Email Coach available on free entry plan.</x:v>
      </x:c>
      <x:c r="AS52" s="22" t="str">
        <x:v>Minimum commitment: None; billing cadence: Free entry; paid monthly/annual options; minimum AI access cost: $0 for the selected Lavender AI Email Coach.</x:v>
      </x:c>
      <x:c r="AT52" s="22" t="str">
        <x:v>AI packaging: AI Email Coach available on free entry plan. Capability: Lavender AI Email Coach.</x:v>
      </x:c>
      <x:c r="AU52" s="22" t="str">
        <x:v>Criterion not passed.</x:v>
      </x:c>
      <x:c r="AV52" s="22" t="str">
        <x:v>Criterion not passed.</x:v>
      </x:c>
      <x:c r="AW52" s="22" t="str">
        <x:v>Criterion not passed.</x:v>
      </x:c>
      <x:c r="AX52" s="22" t="str">
        <x:v>Criterion not passed.</x:v>
      </x:c>
      <x:c r="AY52" s="22" t="str">
        <x:v>Minimum AI access cost: $0 for the selected Lavender AI Email Coach.</x:v>
      </x:c>
      <x:c r="AZ52" s="22" t="str">
        <x:v>Criterion not passed.</x:v>
      </x:c>
      <x:c r="BA52" s="22" t="str">
        <x:v>Standard</x:v>
      </x:c>
      <x:c r="BB52" s="22" t="n">
        <x:v>5</x:v>
      </x:c>
      <x:c r="BC52" s="22" t="n">
        <x:f>R52-BB52</x:f>
        <x:v>0</x:v>
      </x:c>
      <x:c r="BD52" s="22" t="str">
        <x:f>IF(R52=SUM(H52:Q52),"PASS","FAIL")</x:f>
        <x:v>PASS</x:v>
      </x:c>
      <x:c r="BE52" s="22" t="str">
        <x:f>IF(S52=IF(R52&gt;=9,"Fully calculable",IF(R52&gt;=7,"Substantially calculable",IF(R52&gt;=4,"Partially calculable",IF(R52&gt;=1,"Limited disclosure","Not publicly calculable")))),"PASS","FAIL")</x:f>
        <x:v>PASS</x:v>
      </x:c>
      <x:c r="BF52" s="22" t="str">
        <x:f>IF(H52=0,"PASS",IF(AND(AQ52&lt;&gt;"",ISERROR(SEARCH("Criterion not passed",AQ52)),ISERROR(SEARCH("not fully recorded",AQ52))),"PASS","FAIL"))</x:f>
        <x:v>PASS</x:v>
      </x:c>
      <x:c r="BG52" s="22" t="str">
        <x:f>IF(I52=0,"PASS",IF(AND(AR52&lt;&gt;"",ISERROR(SEARCH("Criterion not passed",AR52)),ISERROR(SEARCH("not fully recorded",AR52))),"PASS","FAIL"))</x:f>
        <x:v>PASS</x:v>
      </x:c>
      <x:c r="BH52" s="22" t="str">
        <x:f>IF(J52=0,"PASS",IF(AND(AS52&lt;&gt;"",ISERROR(SEARCH("Criterion not passed",AS52)),ISERROR(SEARCH("not fully recorded",AS52))),"PASS","FAIL"))</x:f>
        <x:v>PASS</x:v>
      </x:c>
      <x:c r="BI52" s="22" t="str">
        <x:f>IF(K52=0,"PASS",IF(AND(AT52&lt;&gt;"",ISERROR(SEARCH("Criterion not passed",AT52)),ISERROR(SEARCH("not fully recorded",AT52))),"PASS","FAIL"))</x:f>
        <x:v>PASS</x:v>
      </x:c>
      <x:c r="BJ52" s="22" t="str">
        <x:f>IF(L52=0,"PASS",IF(AND(AU52&lt;&gt;"",ISERROR(SEARCH("Criterion not passed",AU52)),ISERROR(SEARCH("not fully recorded",AU52)),ISERROR(SEARCH("not publicly disclosed",AU52)),ISERROR(SEARCH("not disclosed",AU52)),ISERROR(SEARCH("not recorded",AU52)),ISERROR(SEARCH("not publicly defined",AU52)),ISERROR(SEARCH("not defined",AU52))),"PASS","FAIL"))</x:f>
        <x:v>PASS</x:v>
      </x:c>
      <x:c r="BK52" s="22" t="str">
        <x:f>IF(M52=0,"PASS",IF(AND(AV52&lt;&gt;"",ISERROR(SEARCH("Criterion not passed",AV52)),ISERROR(SEARCH("not fully recorded",AV52)),ISERROR(SEARCH("not publicly disclosed",AV52)),ISERROR(SEARCH("not disclosed",AV52)),ISERROR(SEARCH("not recorded",AV52)),ISERROR(SEARCH("not publicly defined",AV52)),ISERROR(SEARCH("not defined",AV52))),"PASS","FAIL"))</x:f>
        <x:v>PASS</x:v>
      </x:c>
      <x:c r="BL52" s="22" t="str">
        <x:f>IF(N52=0,"PASS",IF(AND(AW52&lt;&gt;"",ISERROR(SEARCH("Criterion not passed",AW52)),ISERROR(SEARCH("not fully recorded",AW52)),ISERROR(SEARCH("not publicly disclosed",AW52)),ISERROR(SEARCH("not disclosed",AW52)),ISERROR(SEARCH("not recorded",AW52)),ISERROR(SEARCH("not quantified",AW52)),ISERROR(SEARCH("one-time rather than recurring",AW52))),"PASS","FAIL"))</x:f>
        <x:v>PASS</x:v>
      </x:c>
      <x:c r="BM52" s="22" t="str">
        <x:f>IF(O52=0,"PASS",IF(AND(AX52&lt;&gt;"",ISERROR(SEARCH("Criterion not passed",AX52)),ISERROR(SEARCH("not fully recorded",AX52)),ISERROR(SEARCH("not publicly disclosed",AX52)),ISERROR(SEARCH("not disclosed",AX52)),ISERROR(SEARCH("not recorded",AX52)),ISERROR(SEARCH("not quantified",AX52)),ISERROR(SEARCH("no public",AX52))),"PASS","FAIL"))</x:f>
        <x:v>PASS</x:v>
      </x:c>
      <x:c r="BN52" s="22" t="str">
        <x:f>IF(P52=0,"PASS",IF(AND(AY52&lt;&gt;"",ISERROR(SEARCH("Criterion not passed",AY52)),ISERROR(SEARCH("not fully recorded",AY52)),ISERROR(SEARCH("not publicly calculable",AY52)),ISERROR(SEARCH("not calculable",AY52)),ISERROR(SEARCH("not recorded",AY52))),"PASS","FAIL"))</x:f>
        <x:v>PASS</x:v>
      </x:c>
      <x:c r="BO52" s="22" t="str">
        <x:f>IF(Q52=0,"PASS",IF(AND(AZ52&lt;&gt;"",ISERROR(SEARCH("Criterion not passed",AZ52)),ISERROR(SEARCH("not fully recorded",AZ52)),ISERROR(SEARCH("not publicly calculable",AZ52)),ISERROR(SEARCH("not calculable",AZ52)),ISERROR(SEARCH("not recorded",AZ52))),"PASS","FAIL"))</x:f>
        <x:v>PASS</x:v>
      </x:c>
      <x:c r="BP52" s="22" t="str">
        <x:f>IF(COUNTIF(BF52:BO52,"FAIL")=0,"PASS","FAIL")</x:f>
        <x:v>PASS</x:v>
      </x:c>
      <x:c r="BQ52" s="22" t="str"/>
      <x:c r="BR52" s="22" t="str"/>
      <x:c r="BS52" s="22" t="str"/>
      <x:c r="BT52" s="22" t="str"/>
      <x:c r="BU52" s="22" t="str"/>
      <x:c r="BV52" s="22" t="str"/>
    </x:row>
    <x:row r="53" ht="36" customHeight="1">
      <x:c r="A53" s="22" t="str">
        <x:v>V051</x:v>
      </x:c>
      <x:c r="B53" s="22" t="str">
        <x:v>Lemlist</x:v>
      </x:c>
      <x:c r="C53" s="22" t="str">
        <x:v>Sales intelligence and engagement</x:v>
      </x:c>
      <x:c r="D53" s="22" t="str">
        <x:v>AI sequence and email generation</x:v>
      </x:c>
      <x:c r="E53" s="22" t="str">
        <x:v>$69/month or $55/month equivalent billed annually</x:v>
      </x:c>
      <x:c r="F53" s="22" t="str">
        <x:v>$69 month-to-month or $660/year at annual equivalent</x:v>
      </x:c>
      <x:c r="G53" s="22" t="str">
        <x:v>Plan subscription; AI-powered outbound included</x:v>
      </x:c>
      <x:c r="H53" s="22" t="n">
        <x:v>1</x:v>
      </x:c>
      <x:c r="I53" s="22" t="n">
        <x:v>1</x:v>
      </x:c>
      <x:c r="J53" s="22" t="n">
        <x:v>1</x:v>
      </x:c>
      <x:c r="K53" s="22" t="n">
        <x:v>1</x:v>
      </x:c>
      <x:c r="L53" s="22" t="n">
        <x:v>0</x:v>
      </x:c>
      <x:c r="M53" s="22" t="n">
        <x:v>0</x:v>
      </x:c>
      <x:c r="N53" s="22" t="n">
        <x:v>0</x:v>
      </x:c>
      <x:c r="O53" s="22" t="n">
        <x:v>0</x:v>
      </x:c>
      <x:c r="P53" s="22" t="n">
        <x:v>1</x:v>
      </x:c>
      <x:c r="Q53" s="22" t="n">
        <x:v>0</x:v>
      </x:c>
      <x:c r="R53" s="22" t="n">
        <x:f>SUM(H53:Q53)</x:f>
        <x:v>5</x:v>
      </x:c>
      <x:c r="S53" s="22" t="str">
        <x:f>IF(R53=0,"Not publicly calculable",IF(R53&lt;=3,"Limited disclosure",IF(R53&lt;=6,"Partially calculable",IF(R53&lt;=8,"Substantially calculable","Fully calculable"))))</x:f>
        <x:v>Partially calculable</x:v>
      </x:c>
      <x:c r="T53" s="22" t="str">
        <x:v>AI-assisted adjudicated r4</x:v>
      </x:c>
      <x:c r="U53" s="22" t="str">
        <x:v>Research complete - publication drafting pending</x:v>
      </x:c>
      <x:c r="V53" s="22" t="str">
        <x:v>https://www.lemlist.com/pricing</x:v>
      </x:c>
      <x:c r="W53" s="22" t="str">
        <x:v>https://www.lemlist.com/</x:v>
      </x:c>
      <x:c r="X53" s="22" t="str">
        <x:v>Lemlist official pricing/product page (descriptive record; live HTML title not independently captured in r2)</x:v>
      </x:c>
      <x:c r="Y53" s="22" t="str">
        <x:v>https://www.lemlist.com/pricing</x:v>
      </x:c>
      <x:c r="Z53" s="22" t="str">
        <x:v>https://www.lemlist.com/</x:v>
      </x:c>
      <x:c r="AA53" s="22" t="str">
        <x:v>Official pricing displays $69 monthly and $55/month on annual billing and states AI-powered outbound capabilities are included in the plan.</x:v>
      </x:c>
      <x:c r="AB53" s="22" t="str">
        <x:v>Official pricing displays $69 monthly and $55/month on annual billing and states AI-powered outbound capabilities are included in the plan.</x:v>
      </x:c>
      <x:c r="AC53" s="22" t="str">
        <x:v>No AI-specific billing unit, quantified allowance, or marginal AI price is published.</x:v>
      </x:c>
      <x:c r="AD53" s="22" t="str">
        <x:v>2026-07-12</x:v>
      </x:c>
      <x:c r="AE53" s="22" t="str">
        <x:v>Unauthenticated public web; locale not controllable; researcher context Asia/Kolkata</x:v>
      </x:c>
      <x:c r="AF53" s="22" t="str">
        <x:v>USD</x:v>
      </x:c>
      <x:c r="AG53" s="22" t="str">
        <x:v>Monthly or annual</x:v>
      </x:c>
      <x:c r="AH53" s="22" t="str">
        <x:v>Email Pro / lowest displayed AI-enabled plan</x:v>
      </x:c>
      <x:c r="AI53" s="22" t="str">
        <x:v>1</x:v>
      </x:c>
      <x:c r="AJ53" s="22" t="str">
        <x:v>1 month</x:v>
      </x:c>
      <x:c r="AK53" s="22" t="str">
        <x:v>AI sequence/email generation included</x:v>
      </x:c>
      <x:c r="AL53" s="22" t="str">
        <x:v>Not publicly disclosed</x:v>
      </x:c>
      <x:c r="AM53" s="22" t="str">
        <x:v>Not publicly disclosed</x:v>
      </x:c>
      <x:c r="AN53" s="22" t="str">
        <x:v>Not publicly disclosed</x:v>
      </x:c>
      <x:c r="AO53" s="22" t="str">
        <x:v>Not publicly disclosed</x:v>
      </x:c>
      <x:c r="AP53" s="22" t="str">
        <x:v>Criterion not passed</x:v>
      </x:c>
      <x:c r="AQ53" s="22" t="str">
        <x:v>Public base price: $69/month or $55/month equivalent billed annually. Source: https://www.lemlist.com/pricing</x:v>
      </x:c>
      <x:c r="AR53" s="22" t="str">
        <x:v>Minimum AI-eligible plan/access: Email Pro / lowest displayed AI-enabled plan. AI packaging: AI sequence/email generation included.</x:v>
      </x:c>
      <x:c r="AS53" s="22" t="str">
        <x:v>Minimum commitment: 1 month; billing cadence: Monthly or annual; minimum AI access cost: $69 month-to-month or $660/year at annual equivalent.</x:v>
      </x:c>
      <x:c r="AT53" s="22" t="str">
        <x:v>AI packaging: AI sequence/email generation included. Capability: AI sequence and email generation.</x:v>
      </x:c>
      <x:c r="AU53" s="22" t="str">
        <x:v>Criterion not passed.</x:v>
      </x:c>
      <x:c r="AV53" s="22" t="str">
        <x:v>Criterion not passed.</x:v>
      </x:c>
      <x:c r="AW53" s="22" t="str">
        <x:v>Criterion not passed.</x:v>
      </x:c>
      <x:c r="AX53" s="22" t="str">
        <x:v>Criterion not passed.</x:v>
      </x:c>
      <x:c r="AY53" s="22" t="str">
        <x:v>Minimum AI access cost: $69 month-to-month or $660/year at annual equivalent.</x:v>
      </x:c>
      <x:c r="AZ53" s="22" t="str">
        <x:v>Criterion not passed.</x:v>
      </x:c>
      <x:c r="BA53" s="22" t="str">
        <x:v>Standard</x:v>
      </x:c>
      <x:c r="BB53" s="22" t="n">
        <x:v>5</x:v>
      </x:c>
      <x:c r="BC53" s="22" t="n">
        <x:f>R53-BB53</x:f>
        <x:v>0</x:v>
      </x:c>
      <x:c r="BD53" s="22" t="str">
        <x:f>IF(R53=SUM(H53:Q53),"PASS","FAIL")</x:f>
        <x:v>PASS</x:v>
      </x:c>
      <x:c r="BE53" s="22" t="str">
        <x:f>IF(S53=IF(R53&gt;=9,"Fully calculable",IF(R53&gt;=7,"Substantially calculable",IF(R53&gt;=4,"Partially calculable",IF(R53&gt;=1,"Limited disclosure","Not publicly calculable")))),"PASS","FAIL")</x:f>
        <x:v>PASS</x:v>
      </x:c>
      <x:c r="BF53" s="22" t="str">
        <x:f>IF(H53=0,"PASS",IF(AND(AQ53&lt;&gt;"",ISERROR(SEARCH("Criterion not passed",AQ53)),ISERROR(SEARCH("not fully recorded",AQ53))),"PASS","FAIL"))</x:f>
        <x:v>PASS</x:v>
      </x:c>
      <x:c r="BG53" s="22" t="str">
        <x:f>IF(I53=0,"PASS",IF(AND(AR53&lt;&gt;"",ISERROR(SEARCH("Criterion not passed",AR53)),ISERROR(SEARCH("not fully recorded",AR53))),"PASS","FAIL"))</x:f>
        <x:v>PASS</x:v>
      </x:c>
      <x:c r="BH53" s="22" t="str">
        <x:f>IF(J53=0,"PASS",IF(AND(AS53&lt;&gt;"",ISERROR(SEARCH("Criterion not passed",AS53)),ISERROR(SEARCH("not fully recorded",AS53))),"PASS","FAIL"))</x:f>
        <x:v>PASS</x:v>
      </x:c>
      <x:c r="BI53" s="22" t="str">
        <x:f>IF(K53=0,"PASS",IF(AND(AT53&lt;&gt;"",ISERROR(SEARCH("Criterion not passed",AT53)),ISERROR(SEARCH("not fully recorded",AT53))),"PASS","FAIL"))</x:f>
        <x:v>PASS</x:v>
      </x:c>
      <x:c r="BJ53" s="22" t="str">
        <x:f>IF(L53=0,"PASS",IF(AND(AU53&lt;&gt;"",ISERROR(SEARCH("Criterion not passed",AU53)),ISERROR(SEARCH("not fully recorded",AU53)),ISERROR(SEARCH("not publicly disclosed",AU53)),ISERROR(SEARCH("not disclosed",AU53)),ISERROR(SEARCH("not recorded",AU53)),ISERROR(SEARCH("not publicly defined",AU53)),ISERROR(SEARCH("not defined",AU53))),"PASS","FAIL"))</x:f>
        <x:v>PASS</x:v>
      </x:c>
      <x:c r="BK53" s="22" t="str">
        <x:f>IF(M53=0,"PASS",IF(AND(AV53&lt;&gt;"",ISERROR(SEARCH("Criterion not passed",AV53)),ISERROR(SEARCH("not fully recorded",AV53)),ISERROR(SEARCH("not publicly disclosed",AV53)),ISERROR(SEARCH("not disclosed",AV53)),ISERROR(SEARCH("not recorded",AV53)),ISERROR(SEARCH("not publicly defined",AV53)),ISERROR(SEARCH("not defined",AV53))),"PASS","FAIL"))</x:f>
        <x:v>PASS</x:v>
      </x:c>
      <x:c r="BL53" s="22" t="str">
        <x:f>IF(N53=0,"PASS",IF(AND(AW53&lt;&gt;"",ISERROR(SEARCH("Criterion not passed",AW53)),ISERROR(SEARCH("not fully recorded",AW53)),ISERROR(SEARCH("not publicly disclosed",AW53)),ISERROR(SEARCH("not disclosed",AW53)),ISERROR(SEARCH("not recorded",AW53)),ISERROR(SEARCH("not quantified",AW53)),ISERROR(SEARCH("one-time rather than recurring",AW53))),"PASS","FAIL"))</x:f>
        <x:v>PASS</x:v>
      </x:c>
      <x:c r="BM53" s="22" t="str">
        <x:f>IF(O53=0,"PASS",IF(AND(AX53&lt;&gt;"",ISERROR(SEARCH("Criterion not passed",AX53)),ISERROR(SEARCH("not fully recorded",AX53)),ISERROR(SEARCH("not publicly disclosed",AX53)),ISERROR(SEARCH("not disclosed",AX53)),ISERROR(SEARCH("not recorded",AX53)),ISERROR(SEARCH("not quantified",AX53)),ISERROR(SEARCH("no public",AX53))),"PASS","FAIL"))</x:f>
        <x:v>PASS</x:v>
      </x:c>
      <x:c r="BN53" s="22" t="str">
        <x:f>IF(P53=0,"PASS",IF(AND(AY53&lt;&gt;"",ISERROR(SEARCH("Criterion not passed",AY53)),ISERROR(SEARCH("not fully recorded",AY53)),ISERROR(SEARCH("not publicly calculable",AY53)),ISERROR(SEARCH("not calculable",AY53)),ISERROR(SEARCH("not recorded",AY53))),"PASS","FAIL"))</x:f>
        <x:v>PASS</x:v>
      </x:c>
      <x:c r="BO53" s="22" t="str">
        <x:f>IF(Q53=0,"PASS",IF(AND(AZ53&lt;&gt;"",ISERROR(SEARCH("Criterion not passed",AZ53)),ISERROR(SEARCH("not fully recorded",AZ53)),ISERROR(SEARCH("not publicly calculable",AZ53)),ISERROR(SEARCH("not calculable",AZ53)),ISERROR(SEARCH("not recorded",AZ53))),"PASS","FAIL"))</x:f>
        <x:v>PASS</x:v>
      </x:c>
      <x:c r="BP53" s="22" t="str">
        <x:f>IF(COUNTIF(BF53:BO53,"FAIL")=0,"PASS","FAIL")</x:f>
        <x:v>PASS</x:v>
      </x:c>
      <x:c r="BQ53" s="22" t="str"/>
      <x:c r="BR53" s="22" t="str"/>
      <x:c r="BS53" s="22" t="str"/>
      <x:c r="BT53" s="22" t="str"/>
      <x:c r="BU53" s="22" t="str"/>
      <x:c r="BV53" s="22" t="str"/>
    </x:row>
    <x:row r="54" ht="36" customHeight="1">
      <x:c r="A54" s="22" t="str">
        <x:v>V052</x:v>
      </x:c>
      <x:c r="B54" s="22" t="str">
        <x:v>Modjo</x:v>
      </x:c>
      <x:c r="C54" s="22" t="str">
        <x:v>Sales intelligence and engagement</x:v>
      </x:c>
      <x:c r="D54" s="22" t="str">
        <x:v>Modjo AI conversation intelligence</x:v>
      </x:c>
      <x:c r="E54" s="22" t="str">
        <x:v>No numeric public price</x:v>
      </x:c>
      <x:c r="F54" s="22" t="str">
        <x:v>Not publicly calculable</x:v>
      </x:c>
      <x:c r="G54" s="22" t="str">
        <x:v>Enterprise quote</x:v>
      </x:c>
      <x:c r="H54" s="22" t="n">
        <x:v>0</x:v>
      </x:c>
      <x:c r="I54" s="22" t="n">
        <x:v>0</x:v>
      </x:c>
      <x:c r="J54" s="22" t="n">
        <x:v>0</x:v>
      </x:c>
      <x:c r="K54" s="22" t="n">
        <x:v>1</x:v>
      </x:c>
      <x:c r="L54" s="22" t="n">
        <x:v>0</x:v>
      </x:c>
      <x:c r="M54" s="22" t="n">
        <x:v>0</x:v>
      </x:c>
      <x:c r="N54" s="22" t="n">
        <x:v>0</x:v>
      </x:c>
      <x:c r="O54" s="22" t="n">
        <x:v>0</x:v>
      </x:c>
      <x:c r="P54" s="22" t="n">
        <x:v>0</x:v>
      </x:c>
      <x:c r="Q54" s="22" t="n">
        <x:v>0</x:v>
      </x:c>
      <x:c r="R54" s="22" t="n">
        <x:f>SUM(H54:Q54)</x:f>
        <x:v>1</x:v>
      </x:c>
      <x:c r="S54" s="22" t="str">
        <x:f>IF(R54=0,"Not publicly calculable",IF(R54&lt;=3,"Limited disclosure",IF(R54&lt;=6,"Partially calculable",IF(R54&lt;=8,"Substantially calculable","Fully calculable"))))</x:f>
        <x:v>Limited disclosure</x:v>
      </x:c>
      <x:c r="T54" s="22" t="str">
        <x:v>AI-assisted adjudicated r4</x:v>
      </x:c>
      <x:c r="U54" s="22" t="str">
        <x:v>Research complete - publication drafting pending</x:v>
      </x:c>
      <x:c r="V54" s="22" t="str">
        <x:v>https://www.modjo.ai/pricing</x:v>
      </x:c>
      <x:c r="W54" s="22" t="str">
        <x:v>https://www.modjo.ai/</x:v>
      </x:c>
      <x:c r="X54" s="22" t="str">
        <x:v>Modjo official pricing/product page (descriptive record; live HTML title not independently captured in r2)</x:v>
      </x:c>
      <x:c r="Y54" s="22" t="str">
        <x:v>https://www.modjo.ai/pricing</x:v>
      </x:c>
      <x:c r="Z54" s="22" t="str">
        <x:v>https://www.modjo.ai/</x:v>
      </x:c>
      <x:c r="AA54" s="22" t="str">
        <x:v>Modjo markets AI conversation intelligence but does not publish a standard numeric entry cost or AI usage economics in the accessible audit.</x:v>
      </x:c>
      <x:c r="AB54" s="22" t="str">
        <x:v>Modjo markets AI conversation intelligence but does not publish a standard numeric entry cost or AI usage economics in the accessible audit.</x:v>
      </x:c>
      <x:c r="AC54" s="22" t="str"/>
      <x:c r="AD54" s="22" t="str">
        <x:v>2026-07-12</x:v>
      </x:c>
      <x:c r="AE54" s="22" t="str">
        <x:v>Unauthenticated public web; locale not controllable; researcher context Asia/Kolkata</x:v>
      </x:c>
      <x:c r="AF54" s="22" t="str">
        <x:v>Not applicable / not displayed</x:v>
      </x:c>
      <x:c r="AG54" s="22" t="str">
        <x:v>Not publicly stated; pricing is quote-gated</x:v>
      </x:c>
      <x:c r="AH54" s="22" t="str">
        <x:v>No public minimum AI-eligible plan identified</x:v>
      </x:c>
      <x:c r="AI54" s="22" t="str">
        <x:v>Not publicly stated</x:v>
      </x:c>
      <x:c r="AJ54" s="22" t="str">
        <x:v>Not publicly stated</x:v>
      </x:c>
      <x:c r="AK54" s="22" t="str">
        <x:v>Every Modjo subscription includes full access to all Modjo features; subscriptions are priced by recording licences.</x:v>
      </x:c>
      <x:c r="AL54" s="22" t="str">
        <x:v>Not publicly disclosed</x:v>
      </x:c>
      <x:c r="AM54" s="22" t="str">
        <x:v>Not publicly disclosed</x:v>
      </x:c>
      <x:c r="AN54" s="22" t="str">
        <x:v>Not publicly disclosed</x:v>
      </x:c>
      <x:c r="AO54" s="22" t="str">
        <x:v>Not publicly disclosed</x:v>
      </x:c>
      <x:c r="AP54" s="22" t="str">
        <x:v>Criterion not passed</x:v>
      </x:c>
      <x:c r="AQ54" s="22" t="str">
        <x:v>Criterion not passed.</x:v>
      </x:c>
      <x:c r="AR54" s="22" t="str">
        <x:v>Criterion not passed.</x:v>
      </x:c>
      <x:c r="AS54" s="22" t="str">
        <x:v>Criterion not passed.</x:v>
      </x:c>
      <x:c r="AT54" s="22" t="str">
        <x:v>Every subscription includes full access to all Modjo features. Source: https://www.modjo.ai/fr</x:v>
      </x:c>
      <x:c r="AU54" s="22" t="str">
        <x:v>Criterion not passed.</x:v>
      </x:c>
      <x:c r="AV54" s="22" t="str">
        <x:v>Criterion not passed.</x:v>
      </x:c>
      <x:c r="AW54" s="22" t="str">
        <x:v>Criterion not passed.</x:v>
      </x:c>
      <x:c r="AX54" s="22" t="str">
        <x:v>Criterion not passed.</x:v>
      </x:c>
      <x:c r="AY54" s="22" t="str">
        <x:v>Criterion not passed.</x:v>
      </x:c>
      <x:c r="AZ54" s="22" t="str">
        <x:v>Criterion not passed.</x:v>
      </x:c>
      <x:c r="BA54" s="22" t="str">
        <x:v>Priority: score 0-3</x:v>
      </x:c>
      <x:c r="BB54" s="22" t="n">
        <x:v>0</x:v>
      </x:c>
      <x:c r="BC54" s="22" t="n">
        <x:f>R54-BB54</x:f>
        <x:v>1</x:v>
      </x:c>
      <x:c r="BD54" s="22" t="str">
        <x:f>IF(R54=SUM(H54:Q54),"PASS","FAIL")</x:f>
        <x:v>PASS</x:v>
      </x:c>
      <x:c r="BE54" s="22" t="str">
        <x:f>IF(S54=IF(R54&gt;=9,"Fully calculable",IF(R54&gt;=7,"Substantially calculable",IF(R54&gt;=4,"Partially calculable",IF(R54&gt;=1,"Limited disclosure","Not publicly calculable")))),"PASS","FAIL")</x:f>
        <x:v>PASS</x:v>
      </x:c>
      <x:c r="BF54" s="22" t="str">
        <x:f>IF(H54=0,"PASS",IF(AND(AQ54&lt;&gt;"",ISERROR(SEARCH("Criterion not passed",AQ54)),ISERROR(SEARCH("not fully recorded",AQ54))),"PASS","FAIL"))</x:f>
        <x:v>PASS</x:v>
      </x:c>
      <x:c r="BG54" s="22" t="str">
        <x:f>IF(I54=0,"PASS",IF(AND(AR54&lt;&gt;"",ISERROR(SEARCH("Criterion not passed",AR54)),ISERROR(SEARCH("not fully recorded",AR54))),"PASS","FAIL"))</x:f>
        <x:v>PASS</x:v>
      </x:c>
      <x:c r="BH54" s="22" t="str">
        <x:f>IF(J54=0,"PASS",IF(AND(AS54&lt;&gt;"",ISERROR(SEARCH("Criterion not passed",AS54)),ISERROR(SEARCH("not fully recorded",AS54))),"PASS","FAIL"))</x:f>
        <x:v>PASS</x:v>
      </x:c>
      <x:c r="BI54" s="22" t="str">
        <x:f>IF(K54=0,"PASS",IF(AND(AT54&lt;&gt;"",ISERROR(SEARCH("Criterion not passed",AT54)),ISERROR(SEARCH("not fully recorded",AT54))),"PASS","FAIL"))</x:f>
        <x:v>PASS</x:v>
      </x:c>
      <x:c r="BJ54" s="22" t="str">
        <x:f>IF(L54=0,"PASS",IF(AND(AU54&lt;&gt;"",ISERROR(SEARCH("Criterion not passed",AU54)),ISERROR(SEARCH("not fully recorded",AU54)),ISERROR(SEARCH("not publicly disclosed",AU54)),ISERROR(SEARCH("not disclosed",AU54)),ISERROR(SEARCH("not recorded",AU54)),ISERROR(SEARCH("not publicly defined",AU54)),ISERROR(SEARCH("not defined",AU54))),"PASS","FAIL"))</x:f>
        <x:v>PASS</x:v>
      </x:c>
      <x:c r="BK54" s="22" t="str">
        <x:f>IF(M54=0,"PASS",IF(AND(AV54&lt;&gt;"",ISERROR(SEARCH("Criterion not passed",AV54)),ISERROR(SEARCH("not fully recorded",AV54)),ISERROR(SEARCH("not publicly disclosed",AV54)),ISERROR(SEARCH("not disclosed",AV54)),ISERROR(SEARCH("not recorded",AV54)),ISERROR(SEARCH("not publicly defined",AV54)),ISERROR(SEARCH("not defined",AV54))),"PASS","FAIL"))</x:f>
        <x:v>PASS</x:v>
      </x:c>
      <x:c r="BL54" s="22" t="str">
        <x:f>IF(N54=0,"PASS",IF(AND(AW54&lt;&gt;"",ISERROR(SEARCH("Criterion not passed",AW54)),ISERROR(SEARCH("not fully recorded",AW54)),ISERROR(SEARCH("not publicly disclosed",AW54)),ISERROR(SEARCH("not disclosed",AW54)),ISERROR(SEARCH("not recorded",AW54)),ISERROR(SEARCH("not quantified",AW54)),ISERROR(SEARCH("one-time rather than recurring",AW54))),"PASS","FAIL"))</x:f>
        <x:v>PASS</x:v>
      </x:c>
      <x:c r="BM54" s="22" t="str">
        <x:f>IF(O54=0,"PASS",IF(AND(AX54&lt;&gt;"",ISERROR(SEARCH("Criterion not passed",AX54)),ISERROR(SEARCH("not fully recorded",AX54)),ISERROR(SEARCH("not publicly disclosed",AX54)),ISERROR(SEARCH("not disclosed",AX54)),ISERROR(SEARCH("not recorded",AX54)),ISERROR(SEARCH("not quantified",AX54)),ISERROR(SEARCH("no public",AX54))),"PASS","FAIL"))</x:f>
        <x:v>PASS</x:v>
      </x:c>
      <x:c r="BN54" s="22" t="str">
        <x:f>IF(P54=0,"PASS",IF(AND(AY54&lt;&gt;"",ISERROR(SEARCH("Criterion not passed",AY54)),ISERROR(SEARCH("not fully recorded",AY54)),ISERROR(SEARCH("not publicly calculable",AY54)),ISERROR(SEARCH("not calculable",AY54)),ISERROR(SEARCH("not recorded",AY54))),"PASS","FAIL"))</x:f>
        <x:v>PASS</x:v>
      </x:c>
      <x:c r="BO54" s="22" t="str">
        <x:f>IF(Q54=0,"PASS",IF(AND(AZ54&lt;&gt;"",ISERROR(SEARCH("Criterion not passed",AZ54)),ISERROR(SEARCH("not fully recorded",AZ54)),ISERROR(SEARCH("not publicly calculable",AZ54)),ISERROR(SEARCH("not calculable",AZ54)),ISERROR(SEARCH("not recorded",AZ54))),"PASS","FAIL"))</x:f>
        <x:v>PASS</x:v>
      </x:c>
      <x:c r="BP54" s="22" t="str">
        <x:f>IF(COUNTIF(BF54:BO54,"FAIL")=0,"PASS","FAIL")</x:f>
        <x:v>PASS</x:v>
      </x:c>
      <x:c r="BQ54" s="22" t="str"/>
      <x:c r="BR54" s="22" t="str"/>
      <x:c r="BS54" s="22" t="str"/>
      <x:c r="BT54" s="22" t="str"/>
      <x:c r="BU54" s="22" t="str"/>
      <x:c r="BV54" s="22" t="str"/>
    </x:row>
    <x:row r="55" ht="36" customHeight="1">
      <x:c r="A55" s="22" t="str">
        <x:v>V053</x:v>
      </x:c>
      <x:c r="B55" s="22" t="str">
        <x:v>Otter.ai</x:v>
      </x:c>
      <x:c r="C55" s="22" t="str">
        <x:v>Sales intelligence and engagement</x:v>
      </x:c>
      <x:c r="D55" s="22" t="str">
        <x:v>Otter AI Chat and meeting workflows</x:v>
      </x:c>
      <x:c r="E55" s="22" t="str">
        <x:v>Free Basic plan</x:v>
      </x:c>
      <x:c r="F55" s="22" t="str">
        <x:v>$0</x:v>
      </x:c>
      <x:c r="G55" s="22" t="str">
        <x:v>Monthly transcription minutes</x:v>
      </x:c>
      <x:c r="H55" s="22" t="n">
        <x:v>1</x:v>
      </x:c>
      <x:c r="I55" s="22" t="n">
        <x:v>1</x:v>
      </x:c>
      <x:c r="J55" s="22" t="n">
        <x:v>1</x:v>
      </x:c>
      <x:c r="K55" s="22" t="n">
        <x:v>1</x:v>
      </x:c>
      <x:c r="L55" s="22" t="n">
        <x:v>1</x:v>
      </x:c>
      <x:c r="M55" s="22" t="n">
        <x:v>1</x:v>
      </x:c>
      <x:c r="N55" s="22" t="n">
        <x:v>1</x:v>
      </x:c>
      <x:c r="O55" s="22" t="n">
        <x:v>0</x:v>
      </x:c>
      <x:c r="P55" s="22" t="n">
        <x:v>1</x:v>
      </x:c>
      <x:c r="Q55" s="22" t="n">
        <x:v>0</x:v>
      </x:c>
      <x:c r="R55" s="22" t="n">
        <x:f>SUM(H55:Q55)</x:f>
        <x:v>8</x:v>
      </x:c>
      <x:c r="S55" s="22" t="str">
        <x:f>IF(R55=0,"Not publicly calculable",IF(R55&lt;=3,"Limited disclosure",IF(R55&lt;=6,"Partially calculable",IF(R55&lt;=8,"Substantially calculable","Fully calculable"))))</x:f>
        <x:v>Substantially calculable</x:v>
      </x:c>
      <x:c r="T55" s="22" t="str">
        <x:v>AI-assisted adjudicated r4</x:v>
      </x:c>
      <x:c r="U55" s="22" t="str">
        <x:v>Research complete - publication drafting pending</x:v>
      </x:c>
      <x:c r="V55" s="22" t="str">
        <x:v>https://otter.ai/pricing</x:v>
      </x:c>
      <x:c r="W55" s="22" t="str">
        <x:v>https://otter.ai/pricing</x:v>
      </x:c>
      <x:c r="X55" s="22" t="str">
        <x:v>Pricing | Otter.ai; Conversation, import, and app limits on the Basic free plan</x:v>
      </x:c>
      <x:c r="Y55" s="22" t="str">
        <x:v>https://otter.ai/pricing</x:v>
      </x:c>
      <x:c r="Z55" s="22" t="str">
        <x:v>https://help.otter.ai/hc/en-us/articles/360047538094-Conversation-import-and-app-limits-on-the-Basic-free-plan</x:v>
      </x:c>
      <x:c r="AA55" s="22" t="str">
        <x:v>Basic is free and includes AI Chat, AI meeting workflows and 300 monthly transcription minutes. Paid plans publish larger or unlimited meeting allowances.</x:v>
      </x:c>
      <x:c r="AB55" s="22" t="str">
        <x:v>Basic includes AI Chat, AI meeting workflows, and 300 monthly transcription minutes.</x:v>
      </x:c>
      <x:c r="AC55" s="22" t="str">
        <x:v>The public page does not disclose a standard overage or marginal AI-usage price.</x:v>
      </x:c>
      <x:c r="AD55" s="22" t="str">
        <x:v>2026-07-12</x:v>
      </x:c>
      <x:c r="AE55" s="22" t="str">
        <x:v>Unauthenticated public web; locale not controllable; researcher context Asia/Kolkata</x:v>
      </x:c>
      <x:c r="AF55" s="22" t="str">
        <x:v>USD</x:v>
      </x:c>
      <x:c r="AG55" s="22" t="str">
        <x:v>Free plan</x:v>
      </x:c>
      <x:c r="AH55" s="22" t="str">
        <x:v>Basic</x:v>
      </x:c>
      <x:c r="AI55" s="22" t="str">
        <x:v>Not publicly stated</x:v>
      </x:c>
      <x:c r="AJ55" s="22" t="str">
        <x:v>No paid commitment on the public free plan</x:v>
      </x:c>
      <x:c r="AK55" s="22" t="str">
        <x:v>Monthly transcription minutes</x:v>
      </x:c>
      <x:c r="AL55" s="22" t="str">
        <x:v>Transcription minute</x:v>
      </x:c>
      <x:c r="AM55" s="22" t="str">
        <x:v>One minute of audio/video transcribed; the monthly limit counts transcription time</x:v>
      </x:c>
      <x:c r="AN55" s="22" t="str">
        <x:v>300 transcription minutes/month on Basic</x:v>
      </x:c>
      <x:c r="AO55" s="22" t="str">
        <x:v>No standard public minute overage; C8 remains 0.</x:v>
      </x:c>
      <x:c r="AP55" s="22" t="str">
        <x:v>Not calculable; C10 remains 0.</x:v>
      </x:c>
      <x:c r="AQ55" s="22" t="str">
        <x:v>Public base price: Free Basic plan. Source: https://otter.ai/pricing</x:v>
      </x:c>
      <x:c r="AR55" s="22" t="str">
        <x:v>Minimum AI-eligible plan/access: Basic. AI packaging: Monthly transcription minutes.</x:v>
      </x:c>
      <x:c r="AS55" s="22" t="str">
        <x:v>Minimum commitment: No paid commitment on the public free plan; billing cadence: Free plan; minimum AI access cost: $0.</x:v>
      </x:c>
      <x:c r="AT55" s="22" t="str">
        <x:v>AI packaging: Monthly transcription minutes. Capability: Otter AI Chat and meeting workflows.</x:v>
      </x:c>
      <x:c r="AU55" s="22" t="str">
        <x:v>AI billing unit or explicit no-meter basis: Transcription minute. Supporting language/value: Basic includes AI Chat, AI meeting workflows, and 300 monthly transcription minutes.</x:v>
      </x:c>
      <x:c r="AV55" s="22" t="str">
        <x:v>Unit definition: One minute of audio/video transcribed; the monthly limit counts transcription time.</x:v>
      </x:c>
      <x:c r="AW55" s="22" t="str">
        <x:v>Recurring allowance: 300 transcription minutes/month on Basic.</x:v>
      </x:c>
      <x:c r="AX55" s="22" t="str">
        <x:v>Criterion not passed.</x:v>
      </x:c>
      <x:c r="AY55" s="22" t="str">
        <x:v>Minimum AI access cost: $0.</x:v>
      </x:c>
      <x:c r="AZ55" s="22" t="str">
        <x:v>Criterion not passed.</x:v>
      </x:c>
      <x:c r="BA55" s="22" t="str">
        <x:v>Priority: criterion/evidence conflict repair</x:v>
      </x:c>
      <x:c r="BB55" s="22" t="n">
        <x:v>8</x:v>
      </x:c>
      <x:c r="BC55" s="22" t="n">
        <x:f>R55-BB55</x:f>
        <x:v>0</x:v>
      </x:c>
      <x:c r="BD55" s="22" t="str">
        <x:f>IF(R55=SUM(H55:Q55),"PASS","FAIL")</x:f>
        <x:v>PASS</x:v>
      </x:c>
      <x:c r="BE55" s="22" t="str">
        <x:f>IF(S55=IF(R55&gt;=9,"Fully calculable",IF(R55&gt;=7,"Substantially calculable",IF(R55&gt;=4,"Partially calculable",IF(R55&gt;=1,"Limited disclosure","Not publicly calculable")))),"PASS","FAIL")</x:f>
        <x:v>PASS</x:v>
      </x:c>
      <x:c r="BF55" s="22" t="str">
        <x:f>IF(H55=0,"PASS",IF(AND(AQ55&lt;&gt;"",ISERROR(SEARCH("Criterion not passed",AQ55)),ISERROR(SEARCH("not fully recorded",AQ55))),"PASS","FAIL"))</x:f>
        <x:v>PASS</x:v>
      </x:c>
      <x:c r="BG55" s="22" t="str">
        <x:f>IF(I55=0,"PASS",IF(AND(AR55&lt;&gt;"",ISERROR(SEARCH("Criterion not passed",AR55)),ISERROR(SEARCH("not fully recorded",AR55))),"PASS","FAIL"))</x:f>
        <x:v>PASS</x:v>
      </x:c>
      <x:c r="BH55" s="22" t="str">
        <x:f>IF(J55=0,"PASS",IF(AND(AS55&lt;&gt;"",ISERROR(SEARCH("Criterion not passed",AS55)),ISERROR(SEARCH("not fully recorded",AS55))),"PASS","FAIL"))</x:f>
        <x:v>PASS</x:v>
      </x:c>
      <x:c r="BI55" s="22" t="str">
        <x:f>IF(K55=0,"PASS",IF(AND(AT55&lt;&gt;"",ISERROR(SEARCH("Criterion not passed",AT55)),ISERROR(SEARCH("not fully recorded",AT55))),"PASS","FAIL"))</x:f>
        <x:v>PASS</x:v>
      </x:c>
      <x:c r="BJ55" s="22" t="str">
        <x:f>IF(L55=0,"PASS",IF(AND(AU55&lt;&gt;"",ISERROR(SEARCH("Criterion not passed",AU55)),ISERROR(SEARCH("not fully recorded",AU55)),ISERROR(SEARCH("not publicly disclosed",AU55)),ISERROR(SEARCH("not disclosed",AU55)),ISERROR(SEARCH("not recorded",AU55)),ISERROR(SEARCH("not publicly defined",AU55)),ISERROR(SEARCH("not defined",AU55))),"PASS","FAIL"))</x:f>
        <x:v>PASS</x:v>
      </x:c>
      <x:c r="BK55" s="22" t="str">
        <x:f>IF(M55=0,"PASS",IF(AND(AV55&lt;&gt;"",ISERROR(SEARCH("Criterion not passed",AV55)),ISERROR(SEARCH("not fully recorded",AV55)),ISERROR(SEARCH("not publicly disclosed",AV55)),ISERROR(SEARCH("not disclosed",AV55)),ISERROR(SEARCH("not recorded",AV55)),ISERROR(SEARCH("not publicly defined",AV55)),ISERROR(SEARCH("not defined",AV55))),"PASS","FAIL"))</x:f>
        <x:v>PASS</x:v>
      </x:c>
      <x:c r="BL55" s="22" t="str">
        <x:f>IF(N55=0,"PASS",IF(AND(AW55&lt;&gt;"",ISERROR(SEARCH("Criterion not passed",AW55)),ISERROR(SEARCH("not fully recorded",AW55)),ISERROR(SEARCH("not publicly disclosed",AW55)),ISERROR(SEARCH("not disclosed",AW55)),ISERROR(SEARCH("not recorded",AW55)),ISERROR(SEARCH("not quantified",AW55)),ISERROR(SEARCH("one-time rather than recurring",AW55))),"PASS","FAIL"))</x:f>
        <x:v>PASS</x:v>
      </x:c>
      <x:c r="BM55" s="22" t="str">
        <x:f>IF(O55=0,"PASS",IF(AND(AX55&lt;&gt;"",ISERROR(SEARCH("Criterion not passed",AX55)),ISERROR(SEARCH("not fully recorded",AX55)),ISERROR(SEARCH("not publicly disclosed",AX55)),ISERROR(SEARCH("not disclosed",AX55)),ISERROR(SEARCH("not recorded",AX55)),ISERROR(SEARCH("not quantified",AX55)),ISERROR(SEARCH("no public",AX55))),"PASS","FAIL"))</x:f>
        <x:v>PASS</x:v>
      </x:c>
      <x:c r="BN55" s="22" t="str">
        <x:f>IF(P55=0,"PASS",IF(AND(AY55&lt;&gt;"",ISERROR(SEARCH("Criterion not passed",AY55)),ISERROR(SEARCH("not fully recorded",AY55)),ISERROR(SEARCH("not publicly calculable",AY55)),ISERROR(SEARCH("not calculable",AY55)),ISERROR(SEARCH("not recorded",AY55))),"PASS","FAIL"))</x:f>
        <x:v>PASS</x:v>
      </x:c>
      <x:c r="BO55" s="22" t="str">
        <x:f>IF(Q55=0,"PASS",IF(AND(AZ55&lt;&gt;"",ISERROR(SEARCH("Criterion not passed",AZ55)),ISERROR(SEARCH("not fully recorded",AZ55)),ISERROR(SEARCH("not publicly calculable",AZ55)),ISERROR(SEARCH("not calculable",AZ55)),ISERROR(SEARCH("not recorded",AZ55))),"PASS","FAIL"))</x:f>
        <x:v>PASS</x:v>
      </x:c>
      <x:c r="BP55" s="22" t="str">
        <x:f>IF(COUNTIF(BF55:BO55,"FAIL")=0,"PASS","FAIL")</x:f>
        <x:v>PASS</x:v>
      </x:c>
      <x:c r="BQ55" s="22" t="str"/>
      <x:c r="BR55" s="22" t="str"/>
      <x:c r="BS55" s="22" t="str"/>
      <x:c r="BT55" s="22" t="str"/>
      <x:c r="BU55" s="22" t="str"/>
      <x:c r="BV55" s="22" t="str"/>
    </x:row>
    <x:row r="56" ht="36" customHeight="1">
      <x:c r="A56" s="22" t="str">
        <x:v>V054</x:v>
      </x:c>
      <x:c r="B56" s="22" t="str">
        <x:v>Outreach</x:v>
      </x:c>
      <x:c r="C56" s="22" t="str">
        <x:v>Sales intelligence and engagement</x:v>
      </x:c>
      <x:c r="D56" s="22" t="str">
        <x:v>Kaia and Outreach AI</x:v>
      </x:c>
      <x:c r="E56" s="22" t="str">
        <x:v>No numeric public platform price</x:v>
      </x:c>
      <x:c r="F56" s="22" t="str">
        <x:v>Not publicly calculable</x:v>
      </x:c>
      <x:c r="G56" s="22" t="str">
        <x:v>Quote-based plan with included AI credits</x:v>
      </x:c>
      <x:c r="H56" s="22" t="n">
        <x:v>0</x:v>
      </x:c>
      <x:c r="I56" s="22" t="n">
        <x:v>1</x:v>
      </x:c>
      <x:c r="J56" s="22" t="n">
        <x:v>0</x:v>
      </x:c>
      <x:c r="K56" s="22" t="n">
        <x:v>1</x:v>
      </x:c>
      <x:c r="L56" s="22" t="n">
        <x:v>1</x:v>
      </x:c>
      <x:c r="M56" s="22" t="n">
        <x:v>0</x:v>
      </x:c>
      <x:c r="N56" s="22" t="n">
        <x:v>1</x:v>
      </x:c>
      <x:c r="O56" s="22" t="n">
        <x:v>0</x:v>
      </x:c>
      <x:c r="P56" s="22" t="n">
        <x:v>0</x:v>
      </x:c>
      <x:c r="Q56" s="22" t="n">
        <x:v>0</x:v>
      </x:c>
      <x:c r="R56" s="22" t="n">
        <x:f>SUM(H56:Q56)</x:f>
        <x:v>4</x:v>
      </x:c>
      <x:c r="S56" s="22" t="str">
        <x:f>IF(R56=0,"Not publicly calculable",IF(R56&lt;=3,"Limited disclosure",IF(R56&lt;=6,"Partially calculable",IF(R56&lt;=8,"Substantially calculable","Fully calculable"))))</x:f>
        <x:v>Partially calculable</x:v>
      </x:c>
      <x:c r="T56" s="22" t="str">
        <x:v>AI-assisted adjudicated r4</x:v>
      </x:c>
      <x:c r="U56" s="22" t="str">
        <x:v>Research complete - publication drafting pending</x:v>
      </x:c>
      <x:c r="V56" s="22" t="str">
        <x:v>https://www.outreach.io/pricing</x:v>
      </x:c>
      <x:c r="W56" s="22" t="str">
        <x:v>https://www.outreach.io/platform/ai</x:v>
      </x:c>
      <x:c r="X56" s="22" t="str">
        <x:v>Outreach official pricing/product page (descriptive record; live HTML title not independently captured in r2)</x:v>
      </x:c>
      <x:c r="Y56" s="22" t="str">
        <x:v>https://www.outreach.io/pricing</x:v>
      </x:c>
      <x:c r="Z56" s="22" t="str">
        <x:v>https://www.outreach.io/platform/ai</x:v>
      </x:c>
      <x:c r="AA56" s="22" t="str">
        <x:v>Official Outreach materials publish 25,000 AI credits for Amplify Core, 50,000 for Plus and 100,000 for Pro while plan prices remain contact-led.</x:v>
      </x:c>
      <x:c r="AB56" s="22" t="str">
        <x:v>Official Outreach materials publish 25,000 AI credits for Amplify Core, 50,000 for Plus and 100,000 for Pro while plan prices remain contact-led.</x:v>
      </x:c>
      <x:c r="AC56" s="22" t="str">
        <x:v>The public page does not define credit consumption or publish incremental credit pricing, so C6/C8/C10 remain zero.</x:v>
      </x:c>
      <x:c r="AD56" s="22" t="str">
        <x:v>2026-07-12</x:v>
      </x:c>
      <x:c r="AE56" s="22" t="str">
        <x:v>Unauthenticated public web; locale not controllable; researcher context Asia/Kolkata</x:v>
      </x:c>
      <x:c r="AF56" s="22" t="str">
        <x:v>Not applicable / not displayed</x:v>
      </x:c>
      <x:c r="AG56" s="22" t="str">
        <x:v>Not publicly stated</x:v>
      </x:c>
      <x:c r="AH56" s="22" t="str">
        <x:v>Amplify Core</x:v>
      </x:c>
      <x:c r="AI56" s="22" t="str">
        <x:v>Not publicly stated</x:v>
      </x:c>
      <x:c r="AJ56" s="22" t="str">
        <x:v>Not publicly stated</x:v>
      </x:c>
      <x:c r="AK56" s="22" t="str">
        <x:v>Amplify tiers with included AI-credit allowances</x:v>
      </x:c>
      <x:c r="AL56" s="22" t="str">
        <x:v>AI credits</x:v>
      </x:c>
      <x:c r="AM56" s="22" t="str">
        <x:v>Not publicly disclosed</x:v>
      </x:c>
      <x:c r="AN56" s="22" t="str">
        <x:v>Core 25,000; Plus 50,000; Pro 100,000 (period as displayed by vendor)</x:v>
      </x:c>
      <x:c r="AO56" s="22" t="str">
        <x:v>Not publicly disclosed</x:v>
      </x:c>
      <x:c r="AP56" s="22" t="str">
        <x:v>Criterion not passed</x:v>
      </x:c>
      <x:c r="AQ56" s="22" t="str">
        <x:v>Criterion not passed.</x:v>
      </x:c>
      <x:c r="AR56" s="22" t="str">
        <x:v>Minimum AI-eligible plan/access: Amplify Core. AI packaging: Amplify tiers with included AI-credit allowances.</x:v>
      </x:c>
      <x:c r="AS56" s="22" t="str">
        <x:v>Criterion not passed.</x:v>
      </x:c>
      <x:c r="AT56" s="22" t="str">
        <x:v>AI packaging: Amplify tiers with included AI-credit allowances. Capability: Kaia and Outreach AI.</x:v>
      </x:c>
      <x:c r="AU56" s="22" t="str">
        <x:v>AI billing unit or explicit no-meter basis: AI credits. Supporting language/value: Official Outreach materials publish 25,000 AI credits for Amplify Core, 50,000 for Plus and 100,000 for Pro while plan prices remain contact-led.</x:v>
      </x:c>
      <x:c r="AV56" s="22" t="str">
        <x:v>Criterion not passed.</x:v>
      </x:c>
      <x:c r="AW56" s="22" t="str">
        <x:v>Recurring allowance: Core 25,000; Plus 50,000; Pro 100,000 (period as displayed by vendor).</x:v>
      </x:c>
      <x:c r="AX56" s="22" t="str">
        <x:v>Criterion not passed.</x:v>
      </x:c>
      <x:c r="AY56" s="22" t="str">
        <x:v>Criterion not passed.</x:v>
      </x:c>
      <x:c r="AZ56" s="22" t="str">
        <x:v>Criterion not passed.</x:v>
      </x:c>
      <x:c r="BA56" s="22" t="str">
        <x:v>Priority: changed in r1 repair</x:v>
      </x:c>
      <x:c r="BB56" s="22" t="n">
        <x:v>4</x:v>
      </x:c>
      <x:c r="BC56" s="22" t="n">
        <x:f>R56-BB56</x:f>
        <x:v>0</x:v>
      </x:c>
      <x:c r="BD56" s="22" t="str">
        <x:f>IF(R56=SUM(H56:Q56),"PASS","FAIL")</x:f>
        <x:v>PASS</x:v>
      </x:c>
      <x:c r="BE56" s="22" t="str">
        <x:f>IF(S56=IF(R56&gt;=9,"Fully calculable",IF(R56&gt;=7,"Substantially calculable",IF(R56&gt;=4,"Partially calculable",IF(R56&gt;=1,"Limited disclosure","Not publicly calculable")))),"PASS","FAIL")</x:f>
        <x:v>PASS</x:v>
      </x:c>
      <x:c r="BF56" s="22" t="str">
        <x:f>IF(H56=0,"PASS",IF(AND(AQ56&lt;&gt;"",ISERROR(SEARCH("Criterion not passed",AQ56)),ISERROR(SEARCH("not fully recorded",AQ56))),"PASS","FAIL"))</x:f>
        <x:v>PASS</x:v>
      </x:c>
      <x:c r="BG56" s="22" t="str">
        <x:f>IF(I56=0,"PASS",IF(AND(AR56&lt;&gt;"",ISERROR(SEARCH("Criterion not passed",AR56)),ISERROR(SEARCH("not fully recorded",AR56))),"PASS","FAIL"))</x:f>
        <x:v>PASS</x:v>
      </x:c>
      <x:c r="BH56" s="22" t="str">
        <x:f>IF(J56=0,"PASS",IF(AND(AS56&lt;&gt;"",ISERROR(SEARCH("Criterion not passed",AS56)),ISERROR(SEARCH("not fully recorded",AS56))),"PASS","FAIL"))</x:f>
        <x:v>PASS</x:v>
      </x:c>
      <x:c r="BI56" s="22" t="str">
        <x:f>IF(K56=0,"PASS",IF(AND(AT56&lt;&gt;"",ISERROR(SEARCH("Criterion not passed",AT56)),ISERROR(SEARCH("not fully recorded",AT56))),"PASS","FAIL"))</x:f>
        <x:v>PASS</x:v>
      </x:c>
      <x:c r="BJ56" s="22" t="str">
        <x:f>IF(L56=0,"PASS",IF(AND(AU56&lt;&gt;"",ISERROR(SEARCH("Criterion not passed",AU56)),ISERROR(SEARCH("not fully recorded",AU56)),ISERROR(SEARCH("not publicly disclosed",AU56)),ISERROR(SEARCH("not disclosed",AU56)),ISERROR(SEARCH("not recorded",AU56)),ISERROR(SEARCH("not publicly defined",AU56)),ISERROR(SEARCH("not defined",AU56))),"PASS","FAIL"))</x:f>
        <x:v>PASS</x:v>
      </x:c>
      <x:c r="BK56" s="22" t="str">
        <x:f>IF(M56=0,"PASS",IF(AND(AV56&lt;&gt;"",ISERROR(SEARCH("Criterion not passed",AV56)),ISERROR(SEARCH("not fully recorded",AV56)),ISERROR(SEARCH("not publicly disclosed",AV56)),ISERROR(SEARCH("not disclosed",AV56)),ISERROR(SEARCH("not recorded",AV56)),ISERROR(SEARCH("not publicly defined",AV56)),ISERROR(SEARCH("not defined",AV56))),"PASS","FAIL"))</x:f>
        <x:v>PASS</x:v>
      </x:c>
      <x:c r="BL56" s="22" t="str">
        <x:f>IF(N56=0,"PASS",IF(AND(AW56&lt;&gt;"",ISERROR(SEARCH("Criterion not passed",AW56)),ISERROR(SEARCH("not fully recorded",AW56)),ISERROR(SEARCH("not publicly disclosed",AW56)),ISERROR(SEARCH("not disclosed",AW56)),ISERROR(SEARCH("not recorded",AW56)),ISERROR(SEARCH("not quantified",AW56)),ISERROR(SEARCH("one-time rather than recurring",AW56))),"PASS","FAIL"))</x:f>
        <x:v>PASS</x:v>
      </x:c>
      <x:c r="BM56" s="22" t="str">
        <x:f>IF(O56=0,"PASS",IF(AND(AX56&lt;&gt;"",ISERROR(SEARCH("Criterion not passed",AX56)),ISERROR(SEARCH("not fully recorded",AX56)),ISERROR(SEARCH("not publicly disclosed",AX56)),ISERROR(SEARCH("not disclosed",AX56)),ISERROR(SEARCH("not recorded",AX56)),ISERROR(SEARCH("not quantified",AX56)),ISERROR(SEARCH("no public",AX56))),"PASS","FAIL"))</x:f>
        <x:v>PASS</x:v>
      </x:c>
      <x:c r="BN56" s="22" t="str">
        <x:f>IF(P56=0,"PASS",IF(AND(AY56&lt;&gt;"",ISERROR(SEARCH("Criterion not passed",AY56)),ISERROR(SEARCH("not fully recorded",AY56)),ISERROR(SEARCH("not publicly calculable",AY56)),ISERROR(SEARCH("not calculable",AY56)),ISERROR(SEARCH("not recorded",AY56))),"PASS","FAIL"))</x:f>
        <x:v>PASS</x:v>
      </x:c>
      <x:c r="BO56" s="22" t="str">
        <x:f>IF(Q56=0,"PASS",IF(AND(AZ56&lt;&gt;"",ISERROR(SEARCH("Criterion not passed",AZ56)),ISERROR(SEARCH("not fully recorded",AZ56)),ISERROR(SEARCH("not publicly calculable",AZ56)),ISERROR(SEARCH("not calculable",AZ56)),ISERROR(SEARCH("not recorded",AZ56))),"PASS","FAIL"))</x:f>
        <x:v>PASS</x:v>
      </x:c>
      <x:c r="BP56" s="22" t="str">
        <x:f>IF(COUNTIF(BF56:BO56,"FAIL")=0,"PASS","FAIL")</x:f>
        <x:v>PASS</x:v>
      </x:c>
      <x:c r="BQ56" s="22" t="str"/>
      <x:c r="BR56" s="22" t="str"/>
      <x:c r="BS56" s="22" t="str"/>
      <x:c r="BT56" s="22" t="str"/>
      <x:c r="BU56" s="22" t="str"/>
      <x:c r="BV56" s="22" t="str"/>
    </x:row>
    <x:row r="57" ht="36" customHeight="1">
      <x:c r="A57" s="22" t="str">
        <x:v>V055</x:v>
      </x:c>
      <x:c r="B57" s="22" t="str">
        <x:v>People.ai</x:v>
      </x:c>
      <x:c r="C57" s="22" t="str">
        <x:v>Sales intelligence and engagement</x:v>
      </x:c>
      <x:c r="D57" s="22" t="str">
        <x:v>People.ai Revenue Intelligence AI</x:v>
      </x:c>
      <x:c r="E57" s="22" t="str">
        <x:v>No numeric public price</x:v>
      </x:c>
      <x:c r="F57" s="22" t="str">
        <x:v>Not publicly calculable</x:v>
      </x:c>
      <x:c r="G57" s="22" t="str">
        <x:v>Contact sales</x:v>
      </x:c>
      <x:c r="H57" s="22" t="n">
        <x:v>0</x:v>
      </x:c>
      <x:c r="I57" s="22" t="n">
        <x:v>0</x:v>
      </x:c>
      <x:c r="J57" s="22" t="n">
        <x:v>0</x:v>
      </x:c>
      <x:c r="K57" s="22" t="n">
        <x:v>0</x:v>
      </x:c>
      <x:c r="L57" s="22" t="n">
        <x:v>0</x:v>
      </x:c>
      <x:c r="M57" s="22" t="n">
        <x:v>0</x:v>
      </x:c>
      <x:c r="N57" s="22" t="n">
        <x:v>0</x:v>
      </x:c>
      <x:c r="O57" s="22" t="n">
        <x:v>0</x:v>
      </x:c>
      <x:c r="P57" s="22" t="n">
        <x:v>0</x:v>
      </x:c>
      <x:c r="Q57" s="22" t="n">
        <x:v>0</x:v>
      </x:c>
      <x:c r="R57" s="22" t="n">
        <x:f>SUM(H57:Q57)</x:f>
        <x:v>0</x:v>
      </x:c>
      <x:c r="S57" s="22" t="str">
        <x:f>IF(R57=0,"Not publicly calculable",IF(R57&lt;=3,"Limited disclosure",IF(R57&lt;=6,"Partially calculable",IF(R57&lt;=8,"Substantially calculable","Fully calculable"))))</x:f>
        <x:v>Not publicly calculable</x:v>
      </x:c>
      <x:c r="T57" s="22" t="str">
        <x:v>AI-assisted adjudicated r4</x:v>
      </x:c>
      <x:c r="U57" s="22" t="str">
        <x:v>Research complete - publication drafting pending</x:v>
      </x:c>
      <x:c r="V57" s="22" t="str">
        <x:v>https://www.people.ai/pricing</x:v>
      </x:c>
      <x:c r="W57" s="22" t="str">
        <x:v>https://www.people.ai/</x:v>
      </x:c>
      <x:c r="X57" s="22" t="str">
        <x:v>People.ai official pricing/product page (descriptive record; live HTML title not independently captured in r2)</x:v>
      </x:c>
      <x:c r="Y57" s="22" t="str">
        <x:v>https://www.people.ai/pricing</x:v>
      </x:c>
      <x:c r="Z57" s="22" t="str">
        <x:v>https://www.people.ai/</x:v>
      </x:c>
      <x:c r="AA57" s="22" t="str">
        <x:v>Official People.ai pages describe AI revenue intelligence but do not publish a numeric standard price, minimum AI plan, allowance, or marginal usage price.</x:v>
      </x:c>
      <x:c r="AB57" s="22" t="str">
        <x:v>Official People.ai pages describe AI revenue intelligence but do not publish a numeric standard price, minimum AI plan, allowance, or marginal usage price.</x:v>
      </x:c>
      <x:c r="AC57" s="22" t="str">
        <x:v>No plan-level evidence was available to award C2 or C4 conservatively.</x:v>
      </x:c>
      <x:c r="AD57" s="22" t="str">
        <x:v>2026-07-12</x:v>
      </x:c>
      <x:c r="AE57" s="22" t="str">
        <x:v>Unauthenticated public web; locale not controllable; researcher context Asia/Kolkata</x:v>
      </x:c>
      <x:c r="AF57" s="22" t="str">
        <x:v>Not applicable / not displayed</x:v>
      </x:c>
      <x:c r="AG57" s="22" t="str">
        <x:v>Not publicly stated</x:v>
      </x:c>
      <x:c r="AH57" s="22" t="str">
        <x:v>Not publicly established</x:v>
      </x:c>
      <x:c r="AI57" s="22" t="str">
        <x:v>Not publicly stated</x:v>
      </x:c>
      <x:c r="AJ57" s="22" t="str">
        <x:v>Not publicly stated</x:v>
      </x:c>
      <x:c r="AK57" s="22" t="str">
        <x:v>Not publicly established</x:v>
      </x:c>
      <x:c r="AL57" s="22" t="str">
        <x:v>Not publicly disclosed</x:v>
      </x:c>
      <x:c r="AM57" s="22" t="str">
        <x:v>Not publicly disclosed</x:v>
      </x:c>
      <x:c r="AN57" s="22" t="str">
        <x:v>Not publicly disclosed</x:v>
      </x:c>
      <x:c r="AO57" s="22" t="str">
        <x:v>Not publicly disclosed</x:v>
      </x:c>
      <x:c r="AP57" s="22" t="str">
        <x:v>Criterion not passed</x:v>
      </x:c>
      <x:c r="AQ57" s="22" t="str">
        <x:v>Criterion not passed.</x:v>
      </x:c>
      <x:c r="AR57" s="22" t="str">
        <x:v>Criterion not passed.</x:v>
      </x:c>
      <x:c r="AS57" s="22" t="str">
        <x:v>Criterion not passed.</x:v>
      </x:c>
      <x:c r="AT57" s="22" t="str">
        <x:v>Criterion not passed.</x:v>
      </x:c>
      <x:c r="AU57" s="22" t="str">
        <x:v>Criterion not passed.</x:v>
      </x:c>
      <x:c r="AV57" s="22" t="str">
        <x:v>Criterion not passed.</x:v>
      </x:c>
      <x:c r="AW57" s="22" t="str">
        <x:v>Criterion not passed.</x:v>
      </x:c>
      <x:c r="AX57" s="22" t="str">
        <x:v>Criterion not passed.</x:v>
      </x:c>
      <x:c r="AY57" s="22" t="str">
        <x:v>Criterion not passed.</x:v>
      </x:c>
      <x:c r="AZ57" s="22" t="str">
        <x:v>Criterion not passed.</x:v>
      </x:c>
      <x:c r="BA57" s="22" t="str">
        <x:v>Priority: score 0-3</x:v>
      </x:c>
      <x:c r="BB57" s="22" t="n">
        <x:v>0</x:v>
      </x:c>
      <x:c r="BC57" s="22" t="n">
        <x:f>R57-BB57</x:f>
        <x:v>0</x:v>
      </x:c>
      <x:c r="BD57" s="22" t="str">
        <x:f>IF(R57=SUM(H57:Q57),"PASS","FAIL")</x:f>
        <x:v>PASS</x:v>
      </x:c>
      <x:c r="BE57" s="22" t="str">
        <x:f>IF(S57=IF(R57&gt;=9,"Fully calculable",IF(R57&gt;=7,"Substantially calculable",IF(R57&gt;=4,"Partially calculable",IF(R57&gt;=1,"Limited disclosure","Not publicly calculable")))),"PASS","FAIL")</x:f>
        <x:v>PASS</x:v>
      </x:c>
      <x:c r="BF57" s="22" t="str">
        <x:f>IF(H57=0,"PASS",IF(AND(AQ57&lt;&gt;"",ISERROR(SEARCH("Criterion not passed",AQ57)),ISERROR(SEARCH("not fully recorded",AQ57))),"PASS","FAIL"))</x:f>
        <x:v>PASS</x:v>
      </x:c>
      <x:c r="BG57" s="22" t="str">
        <x:f>IF(I57=0,"PASS",IF(AND(AR57&lt;&gt;"",ISERROR(SEARCH("Criterion not passed",AR57)),ISERROR(SEARCH("not fully recorded",AR57))),"PASS","FAIL"))</x:f>
        <x:v>PASS</x:v>
      </x:c>
      <x:c r="BH57" s="22" t="str">
        <x:f>IF(J57=0,"PASS",IF(AND(AS57&lt;&gt;"",ISERROR(SEARCH("Criterion not passed",AS57)),ISERROR(SEARCH("not fully recorded",AS57))),"PASS","FAIL"))</x:f>
        <x:v>PASS</x:v>
      </x:c>
      <x:c r="BI57" s="22" t="str">
        <x:f>IF(K57=0,"PASS",IF(AND(AT57&lt;&gt;"",ISERROR(SEARCH("Criterion not passed",AT57)),ISERROR(SEARCH("not fully recorded",AT57))),"PASS","FAIL"))</x:f>
        <x:v>PASS</x:v>
      </x:c>
      <x:c r="BJ57" s="22" t="str">
        <x:f>IF(L57=0,"PASS",IF(AND(AU57&lt;&gt;"",ISERROR(SEARCH("Criterion not passed",AU57)),ISERROR(SEARCH("not fully recorded",AU57)),ISERROR(SEARCH("not publicly disclosed",AU57)),ISERROR(SEARCH("not disclosed",AU57)),ISERROR(SEARCH("not recorded",AU57)),ISERROR(SEARCH("not publicly defined",AU57)),ISERROR(SEARCH("not defined",AU57))),"PASS","FAIL"))</x:f>
        <x:v>PASS</x:v>
      </x:c>
      <x:c r="BK57" s="22" t="str">
        <x:f>IF(M57=0,"PASS",IF(AND(AV57&lt;&gt;"",ISERROR(SEARCH("Criterion not passed",AV57)),ISERROR(SEARCH("not fully recorded",AV57)),ISERROR(SEARCH("not publicly disclosed",AV57)),ISERROR(SEARCH("not disclosed",AV57)),ISERROR(SEARCH("not recorded",AV57)),ISERROR(SEARCH("not publicly defined",AV57)),ISERROR(SEARCH("not defined",AV57))),"PASS","FAIL"))</x:f>
        <x:v>PASS</x:v>
      </x:c>
      <x:c r="BL57" s="22" t="str">
        <x:f>IF(N57=0,"PASS",IF(AND(AW57&lt;&gt;"",ISERROR(SEARCH("Criterion not passed",AW57)),ISERROR(SEARCH("not fully recorded",AW57)),ISERROR(SEARCH("not publicly disclosed",AW57)),ISERROR(SEARCH("not disclosed",AW57)),ISERROR(SEARCH("not recorded",AW57)),ISERROR(SEARCH("not quantified",AW57)),ISERROR(SEARCH("one-time rather than recurring",AW57))),"PASS","FAIL"))</x:f>
        <x:v>PASS</x:v>
      </x:c>
      <x:c r="BM57" s="22" t="str">
        <x:f>IF(O57=0,"PASS",IF(AND(AX57&lt;&gt;"",ISERROR(SEARCH("Criterion not passed",AX57)),ISERROR(SEARCH("not fully recorded",AX57)),ISERROR(SEARCH("not publicly disclosed",AX57)),ISERROR(SEARCH("not disclosed",AX57)),ISERROR(SEARCH("not recorded",AX57)),ISERROR(SEARCH("not quantified",AX57)),ISERROR(SEARCH("no public",AX57))),"PASS","FAIL"))</x:f>
        <x:v>PASS</x:v>
      </x:c>
      <x:c r="BN57" s="22" t="str">
        <x:f>IF(P57=0,"PASS",IF(AND(AY57&lt;&gt;"",ISERROR(SEARCH("Criterion not passed",AY57)),ISERROR(SEARCH("not fully recorded",AY57)),ISERROR(SEARCH("not publicly calculable",AY57)),ISERROR(SEARCH("not calculable",AY57)),ISERROR(SEARCH("not recorded",AY57))),"PASS","FAIL"))</x:f>
        <x:v>PASS</x:v>
      </x:c>
      <x:c r="BO57" s="22" t="str">
        <x:f>IF(Q57=0,"PASS",IF(AND(AZ57&lt;&gt;"",ISERROR(SEARCH("Criterion not passed",AZ57)),ISERROR(SEARCH("not fully recorded",AZ57)),ISERROR(SEARCH("not publicly calculable",AZ57)),ISERROR(SEARCH("not calculable",AZ57)),ISERROR(SEARCH("not recorded",AZ57))),"PASS","FAIL"))</x:f>
        <x:v>PASS</x:v>
      </x:c>
      <x:c r="BP57" s="22" t="str">
        <x:f>IF(COUNTIF(BF57:BO57,"FAIL")=0,"PASS","FAIL")</x:f>
        <x:v>PASS</x:v>
      </x:c>
      <x:c r="BQ57" s="22" t="str"/>
      <x:c r="BR57" s="22" t="str"/>
      <x:c r="BS57" s="22" t="str"/>
      <x:c r="BT57" s="22" t="str"/>
      <x:c r="BU57" s="22" t="str"/>
      <x:c r="BV57" s="22" t="str"/>
    </x:row>
    <x:row r="58" ht="36" customHeight="1">
      <x:c r="A58" s="22" t="str">
        <x:v>V056</x:v>
      </x:c>
      <x:c r="B58" s="22" t="str">
        <x:v>Regie.ai</x:v>
      </x:c>
      <x:c r="C58" s="22" t="str">
        <x:v>Sales intelligence and engagement</x:v>
      </x:c>
      <x:c r="D58" s="22" t="str">
        <x:v>RegieOne AI agents</x:v>
      </x:c>
      <x:c r="E58" s="22" t="str">
        <x:v>$180/user/month for AI SEP on annual contract</x:v>
      </x:c>
      <x:c r="F58" s="22" t="str">
        <x:v>$21,600/year: 10-seat minimum × $180 × 12</x:v>
      </x:c>
      <x:c r="G58" s="22" t="str">
        <x:v>Annual per-seat plan with AI and enrichment credits</x:v>
      </x:c>
      <x:c r="H58" s="22" t="n">
        <x:v>1</x:v>
      </x:c>
      <x:c r="I58" s="22" t="n">
        <x:v>1</x:v>
      </x:c>
      <x:c r="J58" s="22" t="n">
        <x:v>1</x:v>
      </x:c>
      <x:c r="K58" s="22" t="n">
        <x:v>1</x:v>
      </x:c>
      <x:c r="L58" s="22" t="n">
        <x:v>1</x:v>
      </x:c>
      <x:c r="M58" s="22" t="n">
        <x:v>1</x:v>
      </x:c>
      <x:c r="N58" s="22" t="n">
        <x:v>1</x:v>
      </x:c>
      <x:c r="O58" s="22" t="n">
        <x:v>0</x:v>
      </x:c>
      <x:c r="P58" s="22" t="n">
        <x:v>1</x:v>
      </x:c>
      <x:c r="Q58" s="22" t="n">
        <x:v>0</x:v>
      </x:c>
      <x:c r="R58" s="22" t="n">
        <x:f>SUM(H58:Q58)</x:f>
        <x:v>8</x:v>
      </x:c>
      <x:c r="S58" s="22" t="str">
        <x:f>IF(R58=0,"Not publicly calculable",IF(R58&lt;=3,"Limited disclosure",IF(R58&lt;=6,"Partially calculable",IF(R58&lt;=8,"Substantially calculable","Fully calculable"))))</x:f>
        <x:v>Substantially calculable</x:v>
      </x:c>
      <x:c r="T58" s="22" t="str">
        <x:v>AI-assisted adjudicated r4</x:v>
      </x:c>
      <x:c r="U58" s="22" t="str">
        <x:v>Research complete - publication drafting pending</x:v>
      </x:c>
      <x:c r="V58" s="22" t="str">
        <x:v>https://www.regie.ai/pricing</x:v>
      </x:c>
      <x:c r="W58" s="22" t="str">
        <x:v>https://www.regie.ai/</x:v>
      </x:c>
      <x:c r="X58" s="22" t="str">
        <x:v>Regie.ai official pricing/product page (descriptive record; live HTML title not independently captured in r2)</x:v>
      </x:c>
      <x:c r="Y58" s="22" t="str">
        <x:v>https://www.regie.ai/pricing</x:v>
      </x:c>
      <x:c r="Z58" s="22" t="str">
        <x:v>https://www.regie.ai/</x:v>
      </x:c>
      <x:c r="AA58" s="22" t="str">
        <x:v>Official pricing displays AI SEP at $180 per user/month on an annual contract with a 10-seat minimum and 120,000 AI + enrichment credits, described as sufficient for 1,000 accounts or 4,000 contacts.</x:v>
      </x:c>
      <x:c r="AB58" s="22" t="str">
        <x:v>Official pricing displays AI SEP at $180 per user/month on an annual contract with a 10-seat minimum and 120,000 AI + enrichment credits, described as sufficient for 1,000 accounts or 4,000 contacts.</x:v>
      </x:c>
      <x:c r="AC58" s="22" t="str">
        <x:v>AI and enrichment are pooled in one allowance; no public overage price or marginal AI credit price is disclosed.</x:v>
      </x:c>
      <x:c r="AD58" s="22" t="str">
        <x:v>2026-07-12</x:v>
      </x:c>
      <x:c r="AE58" s="22" t="str">
        <x:v>Unauthenticated public web; locale not controllable; researcher context Asia/Kolkata</x:v>
      </x:c>
      <x:c r="AF58" s="22" t="str">
        <x:v>USD</x:v>
      </x:c>
      <x:c r="AG58" s="22" t="str">
        <x:v>Annual contract; monthly rate displayed</x:v>
      </x:c>
      <x:c r="AH58" s="22" t="str">
        <x:v>AI SEP</x:v>
      </x:c>
      <x:c r="AI58" s="22" t="str">
        <x:v>10</x:v>
      </x:c>
      <x:c r="AJ58" s="22" t="str">
        <x:v>12 months</x:v>
      </x:c>
      <x:c r="AK58" s="22" t="str">
        <x:v>AI sales engagement platform plan</x:v>
      </x:c>
      <x:c r="AL58" s="22" t="str">
        <x:v>AI + enrichment credits</x:v>
      </x:c>
      <x:c r="AM58" s="22" t="str">
        <x:v>Allowance translated by vendor to 1,000 accounts or 4,000 contacts</x:v>
      </x:c>
      <x:c r="AN58" s="22" t="str">
        <x:v>120,000 AI + enrichment credits per disclosed plan allowance</x:v>
      </x:c>
      <x:c r="AO58" s="22" t="str">
        <x:v>Not publicly disclosed</x:v>
      </x:c>
      <x:c r="AP58" s="22" t="str">
        <x:v>Criterion not passed</x:v>
      </x:c>
      <x:c r="AQ58" s="22" t="str">
        <x:v>Public base price: $180/user/month for AI SEP on annual contract. Source: https://www.regie.ai/pricing</x:v>
      </x:c>
      <x:c r="AR58" s="22" t="str">
        <x:v>Minimum AI-eligible plan/access: AI SEP. AI packaging: AI sales engagement platform plan.</x:v>
      </x:c>
      <x:c r="AS58" s="22" t="str">
        <x:v>Minimum commitment: 12 months; billing cadence: Annual contract; monthly rate displayed; minimum AI access cost: $21,600/year: 10-seat minimum × $180 × 12.</x:v>
      </x:c>
      <x:c r="AT58" s="22" t="str">
        <x:v>AI packaging: AI sales engagement platform plan. Capability: RegieOne AI agents.</x:v>
      </x:c>
      <x:c r="AU58" s="22" t="str">
        <x:v>AI billing unit or explicit no-meter basis: AI + enrichment credits. Supporting language/value: Official pricing displays AI SEP at $180 per user/month on an annual contract with a 10-seat minimum and 120,000 AI + enrichment credits, described as sufficient for 1,000 accounts or 4,000 contacts.</x:v>
      </x:c>
      <x:c r="AV58" s="22" t="str">
        <x:v>Unit definition: Allowance translated by vendor to 1,000 accounts or 4,000 contacts.</x:v>
      </x:c>
      <x:c r="AW58" s="22" t="str">
        <x:v>Recurring allowance: 120,000 AI + enrichment credits per disclosed plan allowance.</x:v>
      </x:c>
      <x:c r="AX58" s="22" t="str">
        <x:v>Criterion not passed.</x:v>
      </x:c>
      <x:c r="AY58" s="22" t="str">
        <x:v>Minimum AI access cost: $21,600/year: 10-seat minimum × $180 × 12.</x:v>
      </x:c>
      <x:c r="AZ58" s="22" t="str">
        <x:v>Criterion not passed.</x:v>
      </x:c>
      <x:c r="BA58" s="22" t="str">
        <x:v>Priority: changed in r1 repair</x:v>
      </x:c>
      <x:c r="BB58" s="22" t="n">
        <x:v>8</x:v>
      </x:c>
      <x:c r="BC58" s="22" t="n">
        <x:f>R58-BB58</x:f>
        <x:v>0</x:v>
      </x:c>
      <x:c r="BD58" s="22" t="str">
        <x:f>IF(R58=SUM(H58:Q58),"PASS","FAIL")</x:f>
        <x:v>PASS</x:v>
      </x:c>
      <x:c r="BE58" s="22" t="str">
        <x:f>IF(S58=IF(R58&gt;=9,"Fully calculable",IF(R58&gt;=7,"Substantially calculable",IF(R58&gt;=4,"Partially calculable",IF(R58&gt;=1,"Limited disclosure","Not publicly calculable")))),"PASS","FAIL")</x:f>
        <x:v>PASS</x:v>
      </x:c>
      <x:c r="BF58" s="22" t="str">
        <x:f>IF(H58=0,"PASS",IF(AND(AQ58&lt;&gt;"",ISERROR(SEARCH("Criterion not passed",AQ58)),ISERROR(SEARCH("not fully recorded",AQ58))),"PASS","FAIL"))</x:f>
        <x:v>PASS</x:v>
      </x:c>
      <x:c r="BG58" s="22" t="str">
        <x:f>IF(I58=0,"PASS",IF(AND(AR58&lt;&gt;"",ISERROR(SEARCH("Criterion not passed",AR58)),ISERROR(SEARCH("not fully recorded",AR58))),"PASS","FAIL"))</x:f>
        <x:v>PASS</x:v>
      </x:c>
      <x:c r="BH58" s="22" t="str">
        <x:f>IF(J58=0,"PASS",IF(AND(AS58&lt;&gt;"",ISERROR(SEARCH("Criterion not passed",AS58)),ISERROR(SEARCH("not fully recorded",AS58))),"PASS","FAIL"))</x:f>
        <x:v>PASS</x:v>
      </x:c>
      <x:c r="BI58" s="22" t="str">
        <x:f>IF(K58=0,"PASS",IF(AND(AT58&lt;&gt;"",ISERROR(SEARCH("Criterion not passed",AT58)),ISERROR(SEARCH("not fully recorded",AT58))),"PASS","FAIL"))</x:f>
        <x:v>PASS</x:v>
      </x:c>
      <x:c r="BJ58" s="22" t="str">
        <x:f>IF(L58=0,"PASS",IF(AND(AU58&lt;&gt;"",ISERROR(SEARCH("Criterion not passed",AU58)),ISERROR(SEARCH("not fully recorded",AU58)),ISERROR(SEARCH("not publicly disclosed",AU58)),ISERROR(SEARCH("not disclosed",AU58)),ISERROR(SEARCH("not recorded",AU58)),ISERROR(SEARCH("not publicly defined",AU58)),ISERROR(SEARCH("not defined",AU58))),"PASS","FAIL"))</x:f>
        <x:v>PASS</x:v>
      </x:c>
      <x:c r="BK58" s="22" t="str">
        <x:f>IF(M58=0,"PASS",IF(AND(AV58&lt;&gt;"",ISERROR(SEARCH("Criterion not passed",AV58)),ISERROR(SEARCH("not fully recorded",AV58)),ISERROR(SEARCH("not publicly disclosed",AV58)),ISERROR(SEARCH("not disclosed",AV58)),ISERROR(SEARCH("not recorded",AV58)),ISERROR(SEARCH("not publicly defined",AV58)),ISERROR(SEARCH("not defined",AV58))),"PASS","FAIL"))</x:f>
        <x:v>PASS</x:v>
      </x:c>
      <x:c r="BL58" s="22" t="str">
        <x:f>IF(N58=0,"PASS",IF(AND(AW58&lt;&gt;"",ISERROR(SEARCH("Criterion not passed",AW58)),ISERROR(SEARCH("not fully recorded",AW58)),ISERROR(SEARCH("not publicly disclosed",AW58)),ISERROR(SEARCH("not disclosed",AW58)),ISERROR(SEARCH("not recorded",AW58)),ISERROR(SEARCH("not quantified",AW58)),ISERROR(SEARCH("one-time rather than recurring",AW58))),"PASS","FAIL"))</x:f>
        <x:v>PASS</x:v>
      </x:c>
      <x:c r="BM58" s="22" t="str">
        <x:f>IF(O58=0,"PASS",IF(AND(AX58&lt;&gt;"",ISERROR(SEARCH("Criterion not passed",AX58)),ISERROR(SEARCH("not fully recorded",AX58)),ISERROR(SEARCH("not publicly disclosed",AX58)),ISERROR(SEARCH("not disclosed",AX58)),ISERROR(SEARCH("not recorded",AX58)),ISERROR(SEARCH("not quantified",AX58)),ISERROR(SEARCH("no public",AX58))),"PASS","FAIL"))</x:f>
        <x:v>PASS</x:v>
      </x:c>
      <x:c r="BN58" s="22" t="str">
        <x:f>IF(P58=0,"PASS",IF(AND(AY58&lt;&gt;"",ISERROR(SEARCH("Criterion not passed",AY58)),ISERROR(SEARCH("not fully recorded",AY58)),ISERROR(SEARCH("not publicly calculable",AY58)),ISERROR(SEARCH("not calculable",AY58)),ISERROR(SEARCH("not recorded",AY58))),"PASS","FAIL"))</x:f>
        <x:v>PASS</x:v>
      </x:c>
      <x:c r="BO58" s="22" t="str">
        <x:f>IF(Q58=0,"PASS",IF(AND(AZ58&lt;&gt;"",ISERROR(SEARCH("Criterion not passed",AZ58)),ISERROR(SEARCH("not fully recorded",AZ58)),ISERROR(SEARCH("not publicly calculable",AZ58)),ISERROR(SEARCH("not calculable",AZ58)),ISERROR(SEARCH("not recorded",AZ58))),"PASS","FAIL"))</x:f>
        <x:v>PASS</x:v>
      </x:c>
      <x:c r="BP58" s="22" t="str">
        <x:f>IF(COUNTIF(BF58:BO58,"FAIL")=0,"PASS","FAIL")</x:f>
        <x:v>PASS</x:v>
      </x:c>
      <x:c r="BQ58" s="22" t="str"/>
      <x:c r="BR58" s="22" t="str"/>
      <x:c r="BS58" s="22" t="str"/>
      <x:c r="BT58" s="22" t="str"/>
      <x:c r="BU58" s="22" t="str"/>
      <x:c r="BV58" s="22" t="str"/>
    </x:row>
    <x:row r="59" ht="36" customHeight="1">
      <x:c r="A59" s="22" t="str">
        <x:v>V057</x:v>
      </x:c>
      <x:c r="B59" s="22" t="str">
        <x:v>Reply.io</x:v>
      </x:c>
      <x:c r="C59" s="22" t="str">
        <x:v>Sales intelligence and engagement</x:v>
      </x:c>
      <x:c r="D59" s="22" t="str">
        <x:v>Jason AI SDR</x:v>
      </x:c>
      <x:c r="E59" s="22" t="str">
        <x:v>$500/month AI SDR Starter, billed annually</x:v>
      </x:c>
      <x:c r="F59" s="22" t="str">
        <x:v>$500/month; $6,000 annual commitment</x:v>
      </x:c>
      <x:c r="G59" s="22" t="str">
        <x:v>1,000 active contacts</x:v>
      </x:c>
      <x:c r="H59" s="22" t="n">
        <x:v>1</x:v>
      </x:c>
      <x:c r="I59" s="22" t="n">
        <x:v>1</x:v>
      </x:c>
      <x:c r="J59" s="22" t="n">
        <x:v>1</x:v>
      </x:c>
      <x:c r="K59" s="22" t="n">
        <x:v>1</x:v>
      </x:c>
      <x:c r="L59" s="22" t="n">
        <x:v>1</x:v>
      </x:c>
      <x:c r="M59" s="22" t="n">
        <x:v>1</x:v>
      </x:c>
      <x:c r="N59" s="22" t="n">
        <x:v>1</x:v>
      </x:c>
      <x:c r="O59" s="22" t="n">
        <x:v>0</x:v>
      </x:c>
      <x:c r="P59" s="22" t="n">
        <x:v>1</x:v>
      </x:c>
      <x:c r="Q59" s="22" t="n">
        <x:v>0</x:v>
      </x:c>
      <x:c r="R59" s="22" t="n">
        <x:f>SUM(H59:Q59)</x:f>
        <x:v>8</x:v>
      </x:c>
      <x:c r="S59" s="22" t="str">
        <x:f>IF(R59=0,"Not publicly calculable",IF(R59&lt;=3,"Limited disclosure",IF(R59&lt;=6,"Partially calculable",IF(R59&lt;=8,"Substantially calculable","Fully calculable"))))</x:f>
        <x:v>Substantially calculable</x:v>
      </x:c>
      <x:c r="T59" s="22" t="str">
        <x:v>AI-assisted adjudicated r4</x:v>
      </x:c>
      <x:c r="U59" s="22" t="str">
        <x:v>Research complete - publication drafting pending</x:v>
      </x:c>
      <x:c r="V59" s="22" t="str">
        <x:v>https://reply.io/pricing/</x:v>
      </x:c>
      <x:c r="W59" s="22" t="str">
        <x:v>https://reply.io/pricing/</x:v>
      </x:c>
      <x:c r="X59" s="22" t="str">
        <x:v>Crush your sales quota with Reply | Reply Pricing</x:v>
      </x:c>
      <x:c r="Y59" s="22" t="str">
        <x:v>https://reply.io/pricing/</x:v>
      </x:c>
      <x:c r="Z59" s="22" t="str"/>
      <x:c r="AA59" s="22" t="str">
        <x:v>Official pricing lists Jason AI SDR from $500 per month on annual billing for 1,000 active contacts and defines an active contact.</x:v>
      </x:c>
      <x:c r="AB59" s="22" t="str">
        <x:v>AI SDR Starter is $500/month billed annually for 1,000 active contacts; an active contact is a unique contact sent one first-step email plus unlimited follow-ups in the month.</x:v>
      </x:c>
      <x:c r="AC59" s="22" t="str">
        <x:v>Higher tiers are public, but a marginal overage or per-contact top-up price is not disclosed.</x:v>
      </x:c>
      <x:c r="AD59" s="22" t="str">
        <x:v>2026-07-12</x:v>
      </x:c>
      <x:c r="AE59" s="22" t="str">
        <x:v>Unauthenticated public web; locale not controllable; researcher context Asia/Kolkata</x:v>
      </x:c>
      <x:c r="AF59" s="22" t="str">
        <x:v>USD</x:v>
      </x:c>
      <x:c r="AG59" s="22" t="str">
        <x:v>Monthly equivalent, billed annually</x:v>
      </x:c>
      <x:c r="AH59" s="22" t="str">
        <x:v>AI SDR Starter</x:v>
      </x:c>
      <x:c r="AI59" s="22" t="str">
        <x:v>Not publicly stated</x:v>
      </x:c>
      <x:c r="AJ59" s="22" t="str">
        <x:v>12 months / annual commitment stated in public pricing</x:v>
      </x:c>
      <x:c r="AK59" s="22" t="str">
        <x:v>1,000 active contacts</x:v>
      </x:c>
      <x:c r="AL59" s="22" t="str">
        <x:v>Active contact per month</x:v>
      </x:c>
      <x:c r="AM59" s="22" t="str">
        <x:v>Unique contact that can receive one first-step email and unlimited follow-ups during the month</x:v>
      </x:c>
      <x:c r="AN59" s="22" t="str">
        <x:v>1,000 active contacts/month on AI SDR Starter</x:v>
      </x:c>
      <x:c r="AO59" s="22" t="str">
        <x:v>No public per-contact overage or top-up price; C8 remains 0.</x:v>
      </x:c>
      <x:c r="AP59" s="22" t="str">
        <x:v>Not calculable; C10 remains 0.</x:v>
      </x:c>
      <x:c r="AQ59" s="22" t="str">
        <x:v>Public base price: $500/month AI SDR Starter, billed annually. Source: https://reply.io/pricing/</x:v>
      </x:c>
      <x:c r="AR59" s="22" t="str">
        <x:v>Minimum AI-eligible plan/access: AI SDR Starter. AI packaging: 1,000 active contacts.</x:v>
      </x:c>
      <x:c r="AS59" s="22" t="str">
        <x:v>Minimum commitment: 12 months / annual commitment stated in public pricing; billing cadence: Monthly equivalent, billed annually; minimum AI access cost: $500/month; $6,000 annual commitment.</x:v>
      </x:c>
      <x:c r="AT59" s="22" t="str">
        <x:v>AI packaging: 1,000 active contacts. Capability: Jason AI SDR.</x:v>
      </x:c>
      <x:c r="AU59" s="22" t="str">
        <x:v>AI billing unit or explicit no-meter basis: Active contact per month. Supporting language/value: AI SDR Starter is $500/month billed annually for 1,000 active contacts; an active contact is a unique contact sent one first-step email plus unlimited follow-ups in the month.</x:v>
      </x:c>
      <x:c r="AV59" s="22" t="str">
        <x:v>Unit definition: Unique contact that can receive one first-step email and unlimited follow-ups during the month.</x:v>
      </x:c>
      <x:c r="AW59" s="22" t="str">
        <x:v>Recurring allowance: 1,000 active contacts/month on AI SDR Starter.</x:v>
      </x:c>
      <x:c r="AX59" s="22" t="str">
        <x:v>Criterion not passed.</x:v>
      </x:c>
      <x:c r="AY59" s="22" t="str">
        <x:v>Minimum AI access cost: $500/month; $6,000 annual commitment.</x:v>
      </x:c>
      <x:c r="AZ59" s="22" t="str">
        <x:v>Criterion not passed.</x:v>
      </x:c>
      <x:c r="BA59" s="22" t="str">
        <x:v>Priority: criterion/evidence conflict repair</x:v>
      </x:c>
      <x:c r="BB59" s="22" t="n">
        <x:v>8</x:v>
      </x:c>
      <x:c r="BC59" s="22" t="n">
        <x:f>R59-BB59</x:f>
        <x:v>0</x:v>
      </x:c>
      <x:c r="BD59" s="22" t="str">
        <x:f>IF(R59=SUM(H59:Q59),"PASS","FAIL")</x:f>
        <x:v>PASS</x:v>
      </x:c>
      <x:c r="BE59" s="22" t="str">
        <x:f>IF(S59=IF(R59&gt;=9,"Fully calculable",IF(R59&gt;=7,"Substantially calculable",IF(R59&gt;=4,"Partially calculable",IF(R59&gt;=1,"Limited disclosure","Not publicly calculable")))),"PASS","FAIL")</x:f>
        <x:v>PASS</x:v>
      </x:c>
      <x:c r="BF59" s="22" t="str">
        <x:f>IF(H59=0,"PASS",IF(AND(AQ59&lt;&gt;"",ISERROR(SEARCH("Criterion not passed",AQ59)),ISERROR(SEARCH("not fully recorded",AQ59))),"PASS","FAIL"))</x:f>
        <x:v>PASS</x:v>
      </x:c>
      <x:c r="BG59" s="22" t="str">
        <x:f>IF(I59=0,"PASS",IF(AND(AR59&lt;&gt;"",ISERROR(SEARCH("Criterion not passed",AR59)),ISERROR(SEARCH("not fully recorded",AR59))),"PASS","FAIL"))</x:f>
        <x:v>PASS</x:v>
      </x:c>
      <x:c r="BH59" s="22" t="str">
        <x:f>IF(J59=0,"PASS",IF(AND(AS59&lt;&gt;"",ISERROR(SEARCH("Criterion not passed",AS59)),ISERROR(SEARCH("not fully recorded",AS59))),"PASS","FAIL"))</x:f>
        <x:v>PASS</x:v>
      </x:c>
      <x:c r="BI59" s="22" t="str">
        <x:f>IF(K59=0,"PASS",IF(AND(AT59&lt;&gt;"",ISERROR(SEARCH("Criterion not passed",AT59)),ISERROR(SEARCH("not fully recorded",AT59))),"PASS","FAIL"))</x:f>
        <x:v>PASS</x:v>
      </x:c>
      <x:c r="BJ59" s="22" t="str">
        <x:f>IF(L59=0,"PASS",IF(AND(AU59&lt;&gt;"",ISERROR(SEARCH("Criterion not passed",AU59)),ISERROR(SEARCH("not fully recorded",AU59)),ISERROR(SEARCH("not publicly disclosed",AU59)),ISERROR(SEARCH("not disclosed",AU59)),ISERROR(SEARCH("not recorded",AU59)),ISERROR(SEARCH("not publicly defined",AU59)),ISERROR(SEARCH("not defined",AU59))),"PASS","FAIL"))</x:f>
        <x:v>PASS</x:v>
      </x:c>
      <x:c r="BK59" s="22" t="str">
        <x:f>IF(M59=0,"PASS",IF(AND(AV59&lt;&gt;"",ISERROR(SEARCH("Criterion not passed",AV59)),ISERROR(SEARCH("not fully recorded",AV59)),ISERROR(SEARCH("not publicly disclosed",AV59)),ISERROR(SEARCH("not disclosed",AV59)),ISERROR(SEARCH("not recorded",AV59)),ISERROR(SEARCH("not publicly defined",AV59)),ISERROR(SEARCH("not defined",AV59))),"PASS","FAIL"))</x:f>
        <x:v>PASS</x:v>
      </x:c>
      <x:c r="BL59" s="22" t="str">
        <x:f>IF(N59=0,"PASS",IF(AND(AW59&lt;&gt;"",ISERROR(SEARCH("Criterion not passed",AW59)),ISERROR(SEARCH("not fully recorded",AW59)),ISERROR(SEARCH("not publicly disclosed",AW59)),ISERROR(SEARCH("not disclosed",AW59)),ISERROR(SEARCH("not recorded",AW59)),ISERROR(SEARCH("not quantified",AW59)),ISERROR(SEARCH("one-time rather than recurring",AW59))),"PASS","FAIL"))</x:f>
        <x:v>PASS</x:v>
      </x:c>
      <x:c r="BM59" s="22" t="str">
        <x:f>IF(O59=0,"PASS",IF(AND(AX59&lt;&gt;"",ISERROR(SEARCH("Criterion not passed",AX59)),ISERROR(SEARCH("not fully recorded",AX59)),ISERROR(SEARCH("not publicly disclosed",AX59)),ISERROR(SEARCH("not disclosed",AX59)),ISERROR(SEARCH("not recorded",AX59)),ISERROR(SEARCH("not quantified",AX59)),ISERROR(SEARCH("no public",AX59))),"PASS","FAIL"))</x:f>
        <x:v>PASS</x:v>
      </x:c>
      <x:c r="BN59" s="22" t="str">
        <x:f>IF(P59=0,"PASS",IF(AND(AY59&lt;&gt;"",ISERROR(SEARCH("Criterion not passed",AY59)),ISERROR(SEARCH("not fully recorded",AY59)),ISERROR(SEARCH("not publicly calculable",AY59)),ISERROR(SEARCH("not calculable",AY59)),ISERROR(SEARCH("not recorded",AY59))),"PASS","FAIL"))</x:f>
        <x:v>PASS</x:v>
      </x:c>
      <x:c r="BO59" s="22" t="str">
        <x:f>IF(Q59=0,"PASS",IF(AND(AZ59&lt;&gt;"",ISERROR(SEARCH("Criterion not passed",AZ59)),ISERROR(SEARCH("not fully recorded",AZ59)),ISERROR(SEARCH("not publicly calculable",AZ59)),ISERROR(SEARCH("not calculable",AZ59)),ISERROR(SEARCH("not recorded",AZ59))),"PASS","FAIL"))</x:f>
        <x:v>PASS</x:v>
      </x:c>
      <x:c r="BP59" s="22" t="str">
        <x:f>IF(COUNTIF(BF59:BO59,"FAIL")=0,"PASS","FAIL")</x:f>
        <x:v>PASS</x:v>
      </x:c>
      <x:c r="BQ59" s="22" t="str"/>
      <x:c r="BR59" s="22" t="str"/>
      <x:c r="BS59" s="22" t="str"/>
      <x:c r="BT59" s="22" t="str"/>
      <x:c r="BU59" s="22" t="str"/>
      <x:c r="BV59" s="22" t="str"/>
    </x:row>
    <x:row r="60" ht="36" customHeight="1">
      <x:c r="A60" s="22" t="str">
        <x:v>V058</x:v>
      </x:c>
      <x:c r="B60" s="22" t="str">
        <x:v>Salesloft</x:v>
      </x:c>
      <x:c r="C60" s="22" t="str">
        <x:v>Sales intelligence and engagement</x:v>
      </x:c>
      <x:c r="D60" s="22" t="str">
        <x:v>Rhythm and Salesloft AI</x:v>
      </x:c>
      <x:c r="E60" s="22" t="str">
        <x:v>No numeric public price</x:v>
      </x:c>
      <x:c r="F60" s="22" t="str">
        <x:v>Not publicly calculable</x:v>
      </x:c>
      <x:c r="G60" s="22" t="str">
        <x:v>Custom quote</x:v>
      </x:c>
      <x:c r="H60" s="22" t="n">
        <x:v>0</x:v>
      </x:c>
      <x:c r="I60" s="22" t="n">
        <x:v>1</x:v>
      </x:c>
      <x:c r="J60" s="22" t="n">
        <x:v>0</x:v>
      </x:c>
      <x:c r="K60" s="22" t="n">
        <x:v>1</x:v>
      </x:c>
      <x:c r="L60" s="22" t="n">
        <x:v>0</x:v>
      </x:c>
      <x:c r="M60" s="22" t="n">
        <x:v>0</x:v>
      </x:c>
      <x:c r="N60" s="22" t="n">
        <x:v>0</x:v>
      </x:c>
      <x:c r="O60" s="22" t="n">
        <x:v>0</x:v>
      </x:c>
      <x:c r="P60" s="22" t="n">
        <x:v>0</x:v>
      </x:c>
      <x:c r="Q60" s="22" t="n">
        <x:v>0</x:v>
      </x:c>
      <x:c r="R60" s="22" t="n">
        <x:f>SUM(H60:Q60)</x:f>
        <x:v>2</x:v>
      </x:c>
      <x:c r="S60" s="22" t="str">
        <x:f>IF(R60=0,"Not publicly calculable",IF(R60&lt;=3,"Limited disclosure",IF(R60&lt;=6,"Partially calculable",IF(R60&lt;=8,"Substantially calculable","Fully calculable"))))</x:f>
        <x:v>Limited disclosure</x:v>
      </x:c>
      <x:c r="T60" s="22" t="str">
        <x:v>AI-assisted adjudicated r4</x:v>
      </x:c>
      <x:c r="U60" s="22" t="str">
        <x:v>Research complete - publication drafting pending</x:v>
      </x:c>
      <x:c r="V60" s="22" t="str">
        <x:v>https://www.salesloft.com/pricing</x:v>
      </x:c>
      <x:c r="W60" s="22" t="str">
        <x:v>https://www.salesloft.com/platform/ai</x:v>
      </x:c>
      <x:c r="X60" s="22" t="str">
        <x:v>Salesloft official pricing/product page (descriptive record; live HTML title not independently captured in r2)</x:v>
      </x:c>
      <x:c r="Y60" s="22" t="str">
        <x:v>https://www.salesloft.com/pricing</x:v>
      </x:c>
      <x:c r="Z60" s="22" t="str">
        <x:v>https://www.salesloft.com/platform/ai</x:v>
      </x:c>
      <x:c r="AA60" s="22" t="str">
        <x:v>Official Salesloft pages identify Rhythm and Salesloft AI within named platform packaging but do not publish numeric entry pricing or AI usage economics.</x:v>
      </x:c>
      <x:c r="AB60" s="22" t="str">
        <x:v>Official Salesloft pages identify Rhythm and Salesloft AI within named platform packaging but do not publish numeric entry pricing or AI usage economics.</x:v>
      </x:c>
      <x:c r="AC60" s="22" t="str">
        <x:v>Commercial packaging is visible; financial terms remain contact-led.</x:v>
      </x:c>
      <x:c r="AD60" s="22" t="str">
        <x:v>2026-07-12</x:v>
      </x:c>
      <x:c r="AE60" s="22" t="str">
        <x:v>Unauthenticated public web; locale not controllable; researcher context Asia/Kolkata</x:v>
      </x:c>
      <x:c r="AF60" s="22" t="str">
        <x:v>Not applicable / not displayed</x:v>
      </x:c>
      <x:c r="AG60" s="22" t="str">
        <x:v>Not publicly stated</x:v>
      </x:c>
      <x:c r="AH60" s="22" t="str">
        <x:v>Salesloft platform with Rhythm / Salesloft AI (quote-gated)</x:v>
      </x:c>
      <x:c r="AI60" s="22" t="str">
        <x:v>Not publicly stated</x:v>
      </x:c>
      <x:c r="AJ60" s="22" t="str">
        <x:v>Not publicly stated</x:v>
      </x:c>
      <x:c r="AK60" s="22" t="str">
        <x:v>AI access/packaging identified in official evidence summary: Official Salesloft pages identify Rhythm and Salesloft AI within named platform packaging but do not publish numeric entry pricing or AI usage economics.</x:v>
      </x:c>
      <x:c r="AL60" s="22" t="str">
        <x:v>Not publicly disclosed</x:v>
      </x:c>
      <x:c r="AM60" s="22" t="str">
        <x:v>Not publicly disclosed</x:v>
      </x:c>
      <x:c r="AN60" s="22" t="str">
        <x:v>Not publicly disclosed</x:v>
      </x:c>
      <x:c r="AO60" s="22" t="str">
        <x:v>Not publicly disclosed</x:v>
      </x:c>
      <x:c r="AP60" s="22" t="str">
        <x:v>Criterion not passed</x:v>
      </x:c>
      <x:c r="AQ60" s="22" t="str">
        <x:v>Criterion not passed.</x:v>
      </x:c>
      <x:c r="AR60" s="22" t="str">
        <x:v>Minimum AI-eligible plan/access: Salesloft platform with Rhythm / Salesloft AI (quote-gated). AI packaging: AI access/packaging identified in official evidence summary: Official Salesloft pages identify Rhythm and Salesloft AI within named platform packaging but do not publish numeric entry pricing or AI usage economics..</x:v>
      </x:c>
      <x:c r="AS60" s="22" t="str">
        <x:v>Criterion not passed.</x:v>
      </x:c>
      <x:c r="AT60" s="22" t="str">
        <x:v>AI packaging: AI access/packaging identified in official evidence summary: Official Salesloft pages identify Rhythm and Salesloft AI within named platform packaging but do not publish numeric entry pricing or AI usage economics.. Capability: Rhythm and Salesloft AI.</x:v>
      </x:c>
      <x:c r="AU60" s="22" t="str">
        <x:v>Criterion not passed.</x:v>
      </x:c>
      <x:c r="AV60" s="22" t="str">
        <x:v>Criterion not passed.</x:v>
      </x:c>
      <x:c r="AW60" s="22" t="str">
        <x:v>Criterion not passed.</x:v>
      </x:c>
      <x:c r="AX60" s="22" t="str">
        <x:v>Criterion not passed.</x:v>
      </x:c>
      <x:c r="AY60" s="22" t="str">
        <x:v>Criterion not passed.</x:v>
      </x:c>
      <x:c r="AZ60" s="22" t="str">
        <x:v>Criterion not passed.</x:v>
      </x:c>
      <x:c r="BA60" s="22" t="str">
        <x:v>Priority: score 0-3</x:v>
      </x:c>
      <x:c r="BB60" s="22" t="n">
        <x:v>2</x:v>
      </x:c>
      <x:c r="BC60" s="22" t="n">
        <x:f>R60-BB60</x:f>
        <x:v>0</x:v>
      </x:c>
      <x:c r="BD60" s="22" t="str">
        <x:f>IF(R60=SUM(H60:Q60),"PASS","FAIL")</x:f>
        <x:v>PASS</x:v>
      </x:c>
      <x:c r="BE60" s="22" t="str">
        <x:f>IF(S60=IF(R60&gt;=9,"Fully calculable",IF(R60&gt;=7,"Substantially calculable",IF(R60&gt;=4,"Partially calculable",IF(R60&gt;=1,"Limited disclosure","Not publicly calculable")))),"PASS","FAIL")</x:f>
        <x:v>PASS</x:v>
      </x:c>
      <x:c r="BF60" s="22" t="str">
        <x:f>IF(H60=0,"PASS",IF(AND(AQ60&lt;&gt;"",ISERROR(SEARCH("Criterion not passed",AQ60)),ISERROR(SEARCH("not fully recorded",AQ60))),"PASS","FAIL"))</x:f>
        <x:v>PASS</x:v>
      </x:c>
      <x:c r="BG60" s="22" t="str">
        <x:f>IF(I60=0,"PASS",IF(AND(AR60&lt;&gt;"",ISERROR(SEARCH("Criterion not passed",AR60)),ISERROR(SEARCH("not fully recorded",AR60))),"PASS","FAIL"))</x:f>
        <x:v>PASS</x:v>
      </x:c>
      <x:c r="BH60" s="22" t="str">
        <x:f>IF(J60=0,"PASS",IF(AND(AS60&lt;&gt;"",ISERROR(SEARCH("Criterion not passed",AS60)),ISERROR(SEARCH("not fully recorded",AS60))),"PASS","FAIL"))</x:f>
        <x:v>PASS</x:v>
      </x:c>
      <x:c r="BI60" s="22" t="str">
        <x:f>IF(K60=0,"PASS",IF(AND(AT60&lt;&gt;"",ISERROR(SEARCH("Criterion not passed",AT60)),ISERROR(SEARCH("not fully recorded",AT60))),"PASS","FAIL"))</x:f>
        <x:v>PASS</x:v>
      </x:c>
      <x:c r="BJ60" s="22" t="str">
        <x:f>IF(L60=0,"PASS",IF(AND(AU60&lt;&gt;"",ISERROR(SEARCH("Criterion not passed",AU60)),ISERROR(SEARCH("not fully recorded",AU60)),ISERROR(SEARCH("not publicly disclosed",AU60)),ISERROR(SEARCH("not disclosed",AU60)),ISERROR(SEARCH("not recorded",AU60)),ISERROR(SEARCH("not publicly defined",AU60)),ISERROR(SEARCH("not defined",AU60))),"PASS","FAIL"))</x:f>
        <x:v>PASS</x:v>
      </x:c>
      <x:c r="BK60" s="22" t="str">
        <x:f>IF(M60=0,"PASS",IF(AND(AV60&lt;&gt;"",ISERROR(SEARCH("Criterion not passed",AV60)),ISERROR(SEARCH("not fully recorded",AV60)),ISERROR(SEARCH("not publicly disclosed",AV60)),ISERROR(SEARCH("not disclosed",AV60)),ISERROR(SEARCH("not recorded",AV60)),ISERROR(SEARCH("not publicly defined",AV60)),ISERROR(SEARCH("not defined",AV60))),"PASS","FAIL"))</x:f>
        <x:v>PASS</x:v>
      </x:c>
      <x:c r="BL60" s="22" t="str">
        <x:f>IF(N60=0,"PASS",IF(AND(AW60&lt;&gt;"",ISERROR(SEARCH("Criterion not passed",AW60)),ISERROR(SEARCH("not fully recorded",AW60)),ISERROR(SEARCH("not publicly disclosed",AW60)),ISERROR(SEARCH("not disclosed",AW60)),ISERROR(SEARCH("not recorded",AW60)),ISERROR(SEARCH("not quantified",AW60)),ISERROR(SEARCH("one-time rather than recurring",AW60))),"PASS","FAIL"))</x:f>
        <x:v>PASS</x:v>
      </x:c>
      <x:c r="BM60" s="22" t="str">
        <x:f>IF(O60=0,"PASS",IF(AND(AX60&lt;&gt;"",ISERROR(SEARCH("Criterion not passed",AX60)),ISERROR(SEARCH("not fully recorded",AX60)),ISERROR(SEARCH("not publicly disclosed",AX60)),ISERROR(SEARCH("not disclosed",AX60)),ISERROR(SEARCH("not recorded",AX60)),ISERROR(SEARCH("not quantified",AX60)),ISERROR(SEARCH("no public",AX60))),"PASS","FAIL"))</x:f>
        <x:v>PASS</x:v>
      </x:c>
      <x:c r="BN60" s="22" t="str">
        <x:f>IF(P60=0,"PASS",IF(AND(AY60&lt;&gt;"",ISERROR(SEARCH("Criterion not passed",AY60)),ISERROR(SEARCH("not fully recorded",AY60)),ISERROR(SEARCH("not publicly calculable",AY60)),ISERROR(SEARCH("not calculable",AY60)),ISERROR(SEARCH("not recorded",AY60))),"PASS","FAIL"))</x:f>
        <x:v>PASS</x:v>
      </x:c>
      <x:c r="BO60" s="22" t="str">
        <x:f>IF(Q60=0,"PASS",IF(AND(AZ60&lt;&gt;"",ISERROR(SEARCH("Criterion not passed",AZ60)),ISERROR(SEARCH("not fully recorded",AZ60)),ISERROR(SEARCH("not publicly calculable",AZ60)),ISERROR(SEARCH("not calculable",AZ60)),ISERROR(SEARCH("not recorded",AZ60))),"PASS","FAIL"))</x:f>
        <x:v>PASS</x:v>
      </x:c>
      <x:c r="BP60" s="22" t="str">
        <x:f>IF(COUNTIF(BF60:BO60,"FAIL")=0,"PASS","FAIL")</x:f>
        <x:v>PASS</x:v>
      </x:c>
      <x:c r="BQ60" s="22" t="str"/>
      <x:c r="BR60" s="22" t="str"/>
      <x:c r="BS60" s="22" t="str"/>
      <x:c r="BT60" s="22" t="str"/>
      <x:c r="BU60" s="22" t="str"/>
      <x:c r="BV60" s="22" t="str"/>
    </x:row>
    <x:row r="61" ht="36" customHeight="1">
      <x:c r="A61" s="22" t="str">
        <x:v>V059</x:v>
      </x:c>
      <x:c r="B61" s="22" t="str">
        <x:v>Smartlead</x:v>
      </x:c>
      <x:c r="C61" s="22" t="str">
        <x:v>Sales intelligence and engagement</x:v>
      </x:c>
      <x:c r="D61" s="22" t="str">
        <x:v>Smartlead AI-assisted outreach</x:v>
      </x:c>
      <x:c r="E61" s="22" t="str">
        <x:v>$39/month base plan</x:v>
      </x:c>
      <x:c r="F61" s="22" t="str">
        <x:v>$39/month for the lowest displayed plan including AI-assisted tools</x:v>
      </x:c>
      <x:c r="G61" s="22" t="str">
        <x:v>Monthly platform subscription; AI tools included</x:v>
      </x:c>
      <x:c r="H61" s="22" t="n">
        <x:v>1</x:v>
      </x:c>
      <x:c r="I61" s="22" t="n">
        <x:v>1</x:v>
      </x:c>
      <x:c r="J61" s="22" t="n">
        <x:v>1</x:v>
      </x:c>
      <x:c r="K61" s="22" t="n">
        <x:v>1</x:v>
      </x:c>
      <x:c r="L61" s="22" t="n">
        <x:v>0</x:v>
      </x:c>
      <x:c r="M61" s="22" t="n">
        <x:v>0</x:v>
      </x:c>
      <x:c r="N61" s="22" t="n">
        <x:v>0</x:v>
      </x:c>
      <x:c r="O61" s="22" t="n">
        <x:v>0</x:v>
      </x:c>
      <x:c r="P61" s="22" t="n">
        <x:v>1</x:v>
      </x:c>
      <x:c r="Q61" s="22" t="n">
        <x:v>0</x:v>
      </x:c>
      <x:c r="R61" s="22" t="n">
        <x:f>SUM(H61:Q61)</x:f>
        <x:v>5</x:v>
      </x:c>
      <x:c r="S61" s="22" t="str">
        <x:f>IF(R61=0,"Not publicly calculable",IF(R61&lt;=3,"Limited disclosure",IF(R61&lt;=6,"Partially calculable",IF(R61&lt;=8,"Substantially calculable","Fully calculable"))))</x:f>
        <x:v>Partially calculable</x:v>
      </x:c>
      <x:c r="T61" s="22" t="str">
        <x:v>AI-assisted adjudicated r4</x:v>
      </x:c>
      <x:c r="U61" s="22" t="str">
        <x:v>Research complete - publication drafting pending</x:v>
      </x:c>
      <x:c r="V61" s="22" t="str">
        <x:v>https://www.smartlead.ai/pricing</x:v>
      </x:c>
      <x:c r="W61" s="22" t="str">
        <x:v>https://www.smartlead.ai/</x:v>
      </x:c>
      <x:c r="X61" s="22" t="str">
        <x:v>Smartlead official pricing/product page (descriptive record; live HTML title not independently captured in r2)</x:v>
      </x:c>
      <x:c r="Y61" s="22" t="str">
        <x:v>https://www.smartlead.ai/pricing</x:v>
      </x:c>
      <x:c r="Z61" s="22" t="str">
        <x:v>https://www.smartlead.ai/</x:v>
      </x:c>
      <x:c r="AA61" s="22" t="str">
        <x:v>Official pricing displays a $39 monthly base plan and includes AI-assisted outreach functionality in the product offering.</x:v>
      </x:c>
      <x:c r="AB61" s="22" t="str">
        <x:v>Official pricing displays a $39 monthly base plan and includes AI-assisted outreach functionality in the product offering.</x:v>
      </x:c>
      <x:c r="AC61" s="22" t="str">
        <x:v>No AI-specific meter, allowance, overage price, or marginal AI cost is disclosed.</x:v>
      </x:c>
      <x:c r="AD61" s="22" t="str">
        <x:v>2026-07-12</x:v>
      </x:c>
      <x:c r="AE61" s="22" t="str">
        <x:v>Unauthenticated public web; locale not controllable; researcher context Asia/Kolkata</x:v>
      </x:c>
      <x:c r="AF61" s="22" t="str">
        <x:v>USD</x:v>
      </x:c>
      <x:c r="AG61" s="22" t="str">
        <x:v>Monthly</x:v>
      </x:c>
      <x:c r="AH61" s="22" t="str">
        <x:v>Base</x:v>
      </x:c>
      <x:c r="AI61" s="22" t="str">
        <x:v>Not stated</x:v>
      </x:c>
      <x:c r="AJ61" s="22" t="str">
        <x:v>1 month</x:v>
      </x:c>
      <x:c r="AK61" s="22" t="str">
        <x:v>AI-assisted outreach included</x:v>
      </x:c>
      <x:c r="AL61" s="22" t="str">
        <x:v>Not publicly disclosed</x:v>
      </x:c>
      <x:c r="AM61" s="22" t="str">
        <x:v>Not publicly disclosed</x:v>
      </x:c>
      <x:c r="AN61" s="22" t="str">
        <x:v>Not publicly disclosed</x:v>
      </x:c>
      <x:c r="AO61" s="22" t="str">
        <x:v>Not publicly disclosed</x:v>
      </x:c>
      <x:c r="AP61" s="22" t="str">
        <x:v>Criterion not passed</x:v>
      </x:c>
      <x:c r="AQ61" s="22" t="str">
        <x:v>Public base price: $39/month base plan. Source: https://www.smartlead.ai/pricing</x:v>
      </x:c>
      <x:c r="AR61" s="22" t="str">
        <x:v>Minimum AI-eligible plan/access: Base. AI packaging: AI-assisted outreach included.</x:v>
      </x:c>
      <x:c r="AS61" s="22" t="str">
        <x:v>Minimum commitment: 1 month; billing cadence: Monthly; minimum AI access cost: $39/month for the lowest displayed plan including AI-assisted tools.</x:v>
      </x:c>
      <x:c r="AT61" s="22" t="str">
        <x:v>AI packaging: AI-assisted outreach included. Capability: Smartlead AI-assisted outreach.</x:v>
      </x:c>
      <x:c r="AU61" s="22" t="str">
        <x:v>Criterion not passed.</x:v>
      </x:c>
      <x:c r="AV61" s="22" t="str">
        <x:v>Criterion not passed.</x:v>
      </x:c>
      <x:c r="AW61" s="22" t="str">
        <x:v>Criterion not passed.</x:v>
      </x:c>
      <x:c r="AX61" s="22" t="str">
        <x:v>Criterion not passed.</x:v>
      </x:c>
      <x:c r="AY61" s="22" t="str">
        <x:v>Minimum AI access cost: $39/month for the lowest displayed plan including AI-assisted tools.</x:v>
      </x:c>
      <x:c r="AZ61" s="22" t="str">
        <x:v>Criterion not passed.</x:v>
      </x:c>
      <x:c r="BA61" s="22" t="str">
        <x:v>Standard</x:v>
      </x:c>
      <x:c r="BB61" s="22" t="n">
        <x:v>5</x:v>
      </x:c>
      <x:c r="BC61" s="22" t="n">
        <x:f>R61-BB61</x:f>
        <x:v>0</x:v>
      </x:c>
      <x:c r="BD61" s="22" t="str">
        <x:f>IF(R61=SUM(H61:Q61),"PASS","FAIL")</x:f>
        <x:v>PASS</x:v>
      </x:c>
      <x:c r="BE61" s="22" t="str">
        <x:f>IF(S61=IF(R61&gt;=9,"Fully calculable",IF(R61&gt;=7,"Substantially calculable",IF(R61&gt;=4,"Partially calculable",IF(R61&gt;=1,"Limited disclosure","Not publicly calculable")))),"PASS","FAIL")</x:f>
        <x:v>PASS</x:v>
      </x:c>
      <x:c r="BF61" s="22" t="str">
        <x:f>IF(H61=0,"PASS",IF(AND(AQ61&lt;&gt;"",ISERROR(SEARCH("Criterion not passed",AQ61)),ISERROR(SEARCH("not fully recorded",AQ61))),"PASS","FAIL"))</x:f>
        <x:v>PASS</x:v>
      </x:c>
      <x:c r="BG61" s="22" t="str">
        <x:f>IF(I61=0,"PASS",IF(AND(AR61&lt;&gt;"",ISERROR(SEARCH("Criterion not passed",AR61)),ISERROR(SEARCH("not fully recorded",AR61))),"PASS","FAIL"))</x:f>
        <x:v>PASS</x:v>
      </x:c>
      <x:c r="BH61" s="22" t="str">
        <x:f>IF(J61=0,"PASS",IF(AND(AS61&lt;&gt;"",ISERROR(SEARCH("Criterion not passed",AS61)),ISERROR(SEARCH("not fully recorded",AS61))),"PASS","FAIL"))</x:f>
        <x:v>PASS</x:v>
      </x:c>
      <x:c r="BI61" s="22" t="str">
        <x:f>IF(K61=0,"PASS",IF(AND(AT61&lt;&gt;"",ISERROR(SEARCH("Criterion not passed",AT61)),ISERROR(SEARCH("not fully recorded",AT61))),"PASS","FAIL"))</x:f>
        <x:v>PASS</x:v>
      </x:c>
      <x:c r="BJ61" s="22" t="str">
        <x:f>IF(L61=0,"PASS",IF(AND(AU61&lt;&gt;"",ISERROR(SEARCH("Criterion not passed",AU61)),ISERROR(SEARCH("not fully recorded",AU61)),ISERROR(SEARCH("not publicly disclosed",AU61)),ISERROR(SEARCH("not disclosed",AU61)),ISERROR(SEARCH("not recorded",AU61)),ISERROR(SEARCH("not publicly defined",AU61)),ISERROR(SEARCH("not defined",AU61))),"PASS","FAIL"))</x:f>
        <x:v>PASS</x:v>
      </x:c>
      <x:c r="BK61" s="22" t="str">
        <x:f>IF(M61=0,"PASS",IF(AND(AV61&lt;&gt;"",ISERROR(SEARCH("Criterion not passed",AV61)),ISERROR(SEARCH("not fully recorded",AV61)),ISERROR(SEARCH("not publicly disclosed",AV61)),ISERROR(SEARCH("not disclosed",AV61)),ISERROR(SEARCH("not recorded",AV61)),ISERROR(SEARCH("not publicly defined",AV61)),ISERROR(SEARCH("not defined",AV61))),"PASS","FAIL"))</x:f>
        <x:v>PASS</x:v>
      </x:c>
      <x:c r="BL61" s="22" t="str">
        <x:f>IF(N61=0,"PASS",IF(AND(AW61&lt;&gt;"",ISERROR(SEARCH("Criterion not passed",AW61)),ISERROR(SEARCH("not fully recorded",AW61)),ISERROR(SEARCH("not publicly disclosed",AW61)),ISERROR(SEARCH("not disclosed",AW61)),ISERROR(SEARCH("not recorded",AW61)),ISERROR(SEARCH("not quantified",AW61)),ISERROR(SEARCH("one-time rather than recurring",AW61))),"PASS","FAIL"))</x:f>
        <x:v>PASS</x:v>
      </x:c>
      <x:c r="BM61" s="22" t="str">
        <x:f>IF(O61=0,"PASS",IF(AND(AX61&lt;&gt;"",ISERROR(SEARCH("Criterion not passed",AX61)),ISERROR(SEARCH("not fully recorded",AX61)),ISERROR(SEARCH("not publicly disclosed",AX61)),ISERROR(SEARCH("not disclosed",AX61)),ISERROR(SEARCH("not recorded",AX61)),ISERROR(SEARCH("not quantified",AX61)),ISERROR(SEARCH("no public",AX61))),"PASS","FAIL"))</x:f>
        <x:v>PASS</x:v>
      </x:c>
      <x:c r="BN61" s="22" t="str">
        <x:f>IF(P61=0,"PASS",IF(AND(AY61&lt;&gt;"",ISERROR(SEARCH("Criterion not passed",AY61)),ISERROR(SEARCH("not fully recorded",AY61)),ISERROR(SEARCH("not publicly calculable",AY61)),ISERROR(SEARCH("not calculable",AY61)),ISERROR(SEARCH("not recorded",AY61))),"PASS","FAIL"))</x:f>
        <x:v>PASS</x:v>
      </x:c>
      <x:c r="BO61" s="22" t="str">
        <x:f>IF(Q61=0,"PASS",IF(AND(AZ61&lt;&gt;"",ISERROR(SEARCH("Criterion not passed",AZ61)),ISERROR(SEARCH("not fully recorded",AZ61)),ISERROR(SEARCH("not publicly calculable",AZ61)),ISERROR(SEARCH("not calculable",AZ61)),ISERROR(SEARCH("not recorded",AZ61))),"PASS","FAIL"))</x:f>
        <x:v>PASS</x:v>
      </x:c>
      <x:c r="BP61" s="22" t="str">
        <x:f>IF(COUNTIF(BF61:BO61,"FAIL")=0,"PASS","FAIL")</x:f>
        <x:v>PASS</x:v>
      </x:c>
      <x:c r="BQ61" s="22" t="str"/>
      <x:c r="BR61" s="22" t="str"/>
      <x:c r="BS61" s="22" t="str"/>
      <x:c r="BT61" s="22" t="str"/>
      <x:c r="BU61" s="22" t="str"/>
      <x:c r="BV61" s="22" t="str"/>
    </x:row>
    <x:row r="62" ht="36" customHeight="1">
      <x:c r="A62" s="22" t="str">
        <x:v>V060</x:v>
      </x:c>
      <x:c r="B62" s="22" t="str">
        <x:v>tl;dv</x:v>
      </x:c>
      <x:c r="C62" s="22" t="str">
        <x:v>Sales intelligence and engagement</x:v>
      </x:c>
      <x:c r="D62" s="22" t="str">
        <x:v>AI meeting notes and reports</x:v>
      </x:c>
      <x:c r="E62" s="22" t="str">
        <x:v>$0 Free plan</x:v>
      </x:c>
      <x:c r="F62" s="22" t="str">
        <x:v>$0 for limited automatic AI notes, prompts and reports</x:v>
      </x:c>
      <x:c r="G62" s="22" t="str">
        <x:v>Freemium; lifetime AI limits on free plan, paid upgrade for unlimited summaries</x:v>
      </x:c>
      <x:c r="H62" s="22" t="n">
        <x:v>1</x:v>
      </x:c>
      <x:c r="I62" s="22" t="n">
        <x:v>1</x:v>
      </x:c>
      <x:c r="J62" s="22" t="n">
        <x:v>1</x:v>
      </x:c>
      <x:c r="K62" s="22" t="n">
        <x:v>1</x:v>
      </x:c>
      <x:c r="L62" s="22" t="n">
        <x:v>1</x:v>
      </x:c>
      <x:c r="M62" s="22" t="n">
        <x:v>1</x:v>
      </x:c>
      <x:c r="N62" s="22" t="n">
        <x:v>0</x:v>
      </x:c>
      <x:c r="O62" s="22" t="n">
        <x:v>0</x:v>
      </x:c>
      <x:c r="P62" s="22" t="n">
        <x:v>1</x:v>
      </x:c>
      <x:c r="Q62" s="22" t="n">
        <x:v>0</x:v>
      </x:c>
      <x:c r="R62" s="22" t="n">
        <x:f>SUM(H62:Q62)</x:f>
        <x:v>7</x:v>
      </x:c>
      <x:c r="S62" s="22" t="str">
        <x:f>IF(R62=0,"Not publicly calculable",IF(R62&lt;=3,"Limited disclosure",IF(R62&lt;=6,"Partially calculable",IF(R62&lt;=8,"Substantially calculable","Fully calculable"))))</x:f>
        <x:v>Substantially calculable</x:v>
      </x:c>
      <x:c r="T62" s="22" t="str">
        <x:v>AI-assisted adjudicated r4</x:v>
      </x:c>
      <x:c r="U62" s="22" t="str">
        <x:v>Research complete - publication drafting pending</x:v>
      </x:c>
      <x:c r="V62" s="22" t="str">
        <x:v>https://tldv.io/pricing/</x:v>
      </x:c>
      <x:c r="W62" s="22" t="str">
        <x:v>https://intercom.help/tldv/en/articles/8965525-what-are-the-ai-limits-on-the-free-plan</x:v>
      </x:c>
      <x:c r="X62" s="22" t="str">
        <x:v>tl;dv official pricing/product page (descriptive record; live HTML title not independently captured in r2)</x:v>
      </x:c>
      <x:c r="Y62" s="22" t="str">
        <x:v>https://tldv.io/pricing/</x:v>
      </x:c>
      <x:c r="Z62" s="22" t="str">
        <x:v>https://intercom.help/tldv/en/articles/8965525-what-are-the-ai-limits-on-the-free-plan</x:v>
      </x:c>
      <x:c r="AA62" s="22" t="str">
        <x:v>Official help/pricing states the free plan provides full automatic AI notes for the first 10 meetings, then the first 10 minutes per meeting, plus 10 AI prompts and 10 AI reports; Pro starts from $18/month and unlocks unlimited AI summaries.</x:v>
      </x:c>
      <x:c r="AB62" s="22" t="str">
        <x:v>Official help/pricing states the free plan provides full automatic AI notes for the first 10 meetings, then the first 10 minutes per meeting, plus 10 AI prompts and 10 AI reports; Pro starts from $18/month and unlocks unlimited AI summaries.</x:v>
      </x:c>
      <x:c r="AC62" s="22" t="str">
        <x:v>The listed free allowances are lifetime rather than recurring, so C7 is zero; a plan upgrade is not a marginal overage price, so C8/C10 are zero.</x:v>
      </x:c>
      <x:c r="AD62" s="22" t="str">
        <x:v>2026-07-12</x:v>
      </x:c>
      <x:c r="AE62" s="22" t="str">
        <x:v>Unauthenticated public web; locale not controllable; researcher context Asia/Kolkata</x:v>
      </x:c>
      <x:c r="AF62" s="22" t="str">
        <x:v>USD</x:v>
      </x:c>
      <x:c r="AG62" s="22" t="str">
        <x:v>Free; paid monthly/annual options</x:v>
      </x:c>
      <x:c r="AH62" s="22" t="str">
        <x:v>Free</x:v>
      </x:c>
      <x:c r="AI62" s="22" t="str">
        <x:v>1</x:v>
      </x:c>
      <x:c r="AJ62" s="22" t="str">
        <x:v>None</x:v>
      </x:c>
      <x:c r="AK62" s="22" t="str">
        <x:v>AI meeting notes/reports included with lifetime free limits</x:v>
      </x:c>
      <x:c r="AL62" s="22" t="str">
        <x:v>Meetings, meeting minutes, AI prompts, AI reports</x:v>
      </x:c>
      <x:c r="AM62" s="22" t="str">
        <x:v>Vendor describes full notes by meeting count, then minutes; prompts/reports are discrete actions</x:v>
      </x:c>
      <x:c r="AN62" s="22" t="str">
        <x:v>First 10 meetings; thereafter first 10 minutes per meeting; 10 AI prompts and 10 AI reports (lifetime)</x:v>
      </x:c>
      <x:c r="AO62" s="22" t="str">
        <x:v>Not publicly disclosed</x:v>
      </x:c>
      <x:c r="AP62" s="22" t="str">
        <x:v>Criterion not passed</x:v>
      </x:c>
      <x:c r="AQ62" s="22" t="str">
        <x:v>Public base price: $0 Free plan. Source: https://tldv.io/pricing/</x:v>
      </x:c>
      <x:c r="AR62" s="22" t="str">
        <x:v>Minimum AI-eligible plan/access: Free. AI packaging: AI meeting notes/reports included with lifetime free limits.</x:v>
      </x:c>
      <x:c r="AS62" s="22" t="str">
        <x:v>Minimum commitment: None; billing cadence: Free; paid monthly/annual options; minimum AI access cost: $0 for limited automatic AI notes, prompts and reports.</x:v>
      </x:c>
      <x:c r="AT62" s="22" t="str">
        <x:v>AI packaging: AI meeting notes/reports included with lifetime free limits. Capability: AI meeting notes and reports.</x:v>
      </x:c>
      <x:c r="AU62" s="22" t="str">
        <x:v>AI billing unit or explicit no-meter basis: Meetings, meeting minutes, AI prompts, AI reports. Supporting language/value: Official help/pricing states the free plan provides full automatic AI notes for the first 10 meetings, then the first 10 minutes per meeting, plus 10 AI prompts and 10 AI reports; Pro starts from $18/month and unlocks unlimited AI summaries.</x:v>
      </x:c>
      <x:c r="AV62" s="22" t="str">
        <x:v>Unit definition: Vendor describes full notes by meeting count, then minutes; prompts/reports are discrete actions.</x:v>
      </x:c>
      <x:c r="AW62" s="22" t="str">
        <x:v>Criterion not passed.</x:v>
      </x:c>
      <x:c r="AX62" s="22" t="str">
        <x:v>Criterion not passed.</x:v>
      </x:c>
      <x:c r="AY62" s="22" t="str">
        <x:v>Minimum AI access cost: $0 for limited automatic AI notes, prompts and reports.</x:v>
      </x:c>
      <x:c r="AZ62" s="22" t="str">
        <x:v>Criterion not passed.</x:v>
      </x:c>
      <x:c r="BA62" s="22" t="str">
        <x:v>Standard</x:v>
      </x:c>
      <x:c r="BB62" s="22" t="n">
        <x:v>7</x:v>
      </x:c>
      <x:c r="BC62" s="22" t="n">
        <x:f>R62-BB62</x:f>
        <x:v>0</x:v>
      </x:c>
      <x:c r="BD62" s="22" t="str">
        <x:f>IF(R62=SUM(H62:Q62),"PASS","FAIL")</x:f>
        <x:v>PASS</x:v>
      </x:c>
      <x:c r="BE62" s="22" t="str">
        <x:f>IF(S62=IF(R62&gt;=9,"Fully calculable",IF(R62&gt;=7,"Substantially calculable",IF(R62&gt;=4,"Partially calculable",IF(R62&gt;=1,"Limited disclosure","Not publicly calculable")))),"PASS","FAIL")</x:f>
        <x:v>PASS</x:v>
      </x:c>
      <x:c r="BF62" s="22" t="str">
        <x:f>IF(H62=0,"PASS",IF(AND(AQ62&lt;&gt;"",ISERROR(SEARCH("Criterion not passed",AQ62)),ISERROR(SEARCH("not fully recorded",AQ62))),"PASS","FAIL"))</x:f>
        <x:v>PASS</x:v>
      </x:c>
      <x:c r="BG62" s="22" t="str">
        <x:f>IF(I62=0,"PASS",IF(AND(AR62&lt;&gt;"",ISERROR(SEARCH("Criterion not passed",AR62)),ISERROR(SEARCH("not fully recorded",AR62))),"PASS","FAIL"))</x:f>
        <x:v>PASS</x:v>
      </x:c>
      <x:c r="BH62" s="22" t="str">
        <x:f>IF(J62=0,"PASS",IF(AND(AS62&lt;&gt;"",ISERROR(SEARCH("Criterion not passed",AS62)),ISERROR(SEARCH("not fully recorded",AS62))),"PASS","FAIL"))</x:f>
        <x:v>PASS</x:v>
      </x:c>
      <x:c r="BI62" s="22" t="str">
        <x:f>IF(K62=0,"PASS",IF(AND(AT62&lt;&gt;"",ISERROR(SEARCH("Criterion not passed",AT62)),ISERROR(SEARCH("not fully recorded",AT62))),"PASS","FAIL"))</x:f>
        <x:v>PASS</x:v>
      </x:c>
      <x:c r="BJ62" s="22" t="str">
        <x:f>IF(L62=0,"PASS",IF(AND(AU62&lt;&gt;"",ISERROR(SEARCH("Criterion not passed",AU62)),ISERROR(SEARCH("not fully recorded",AU62)),ISERROR(SEARCH("not publicly disclosed",AU62)),ISERROR(SEARCH("not disclosed",AU62)),ISERROR(SEARCH("not recorded",AU62)),ISERROR(SEARCH("not publicly defined",AU62)),ISERROR(SEARCH("not defined",AU62))),"PASS","FAIL"))</x:f>
        <x:v>PASS</x:v>
      </x:c>
      <x:c r="BK62" s="22" t="str">
        <x:f>IF(M62=0,"PASS",IF(AND(AV62&lt;&gt;"",ISERROR(SEARCH("Criterion not passed",AV62)),ISERROR(SEARCH("not fully recorded",AV62)),ISERROR(SEARCH("not publicly disclosed",AV62)),ISERROR(SEARCH("not disclosed",AV62)),ISERROR(SEARCH("not recorded",AV62)),ISERROR(SEARCH("not publicly defined",AV62)),ISERROR(SEARCH("not defined",AV62))),"PASS","FAIL"))</x:f>
        <x:v>PASS</x:v>
      </x:c>
      <x:c r="BL62" s="22" t="str">
        <x:f>IF(N62=0,"PASS",IF(AND(AW62&lt;&gt;"",ISERROR(SEARCH("Criterion not passed",AW62)),ISERROR(SEARCH("not fully recorded",AW62)),ISERROR(SEARCH("not publicly disclosed",AW62)),ISERROR(SEARCH("not disclosed",AW62)),ISERROR(SEARCH("not recorded",AW62)),ISERROR(SEARCH("not quantified",AW62)),ISERROR(SEARCH("one-time rather than recurring",AW62))),"PASS","FAIL"))</x:f>
        <x:v>PASS</x:v>
      </x:c>
      <x:c r="BM62" s="22" t="str">
        <x:f>IF(O62=0,"PASS",IF(AND(AX62&lt;&gt;"",ISERROR(SEARCH("Criterion not passed",AX62)),ISERROR(SEARCH("not fully recorded",AX62)),ISERROR(SEARCH("not publicly disclosed",AX62)),ISERROR(SEARCH("not disclosed",AX62)),ISERROR(SEARCH("not recorded",AX62)),ISERROR(SEARCH("not quantified",AX62)),ISERROR(SEARCH("no public",AX62))),"PASS","FAIL"))</x:f>
        <x:v>PASS</x:v>
      </x:c>
      <x:c r="BN62" s="22" t="str">
        <x:f>IF(P62=0,"PASS",IF(AND(AY62&lt;&gt;"",ISERROR(SEARCH("Criterion not passed",AY62)),ISERROR(SEARCH("not fully recorded",AY62)),ISERROR(SEARCH("not publicly calculable",AY62)),ISERROR(SEARCH("not calculable",AY62)),ISERROR(SEARCH("not recorded",AY62))),"PASS","FAIL"))</x:f>
        <x:v>PASS</x:v>
      </x:c>
      <x:c r="BO62" s="22" t="str">
        <x:f>IF(Q62=0,"PASS",IF(AND(AZ62&lt;&gt;"",ISERROR(SEARCH("Criterion not passed",AZ62)),ISERROR(SEARCH("not fully recorded",AZ62)),ISERROR(SEARCH("not publicly calculable",AZ62)),ISERROR(SEARCH("not calculable",AZ62)),ISERROR(SEARCH("not recorded",AZ62))),"PASS","FAIL"))</x:f>
        <x:v>PASS</x:v>
      </x:c>
      <x:c r="BP62" s="22" t="str">
        <x:f>IF(COUNTIF(BF62:BO62,"FAIL")=0,"PASS","FAIL")</x:f>
        <x:v>PASS</x:v>
      </x:c>
      <x:c r="BQ62" s="22" t="str"/>
      <x:c r="BR62" s="22" t="str"/>
      <x:c r="BS62" s="22" t="str"/>
      <x:c r="BT62" s="22" t="str"/>
      <x:c r="BU62" s="22" t="str"/>
      <x:c r="BV62" s="22" t="str"/>
    </x:row>
    <x:row r="63" ht="36" customHeight="1">
      <x:c r="A63" s="22" t="str">
        <x:v>V061</x:v>
      </x:c>
      <x:c r="B63" s="22" t="str">
        <x:v>Adobe Customer Journey Analytics</x:v>
      </x:c>
      <x:c r="C63" s="22" t="str">
        <x:v>Marketing analytics and attribution</x:v>
      </x:c>
      <x:c r="D63" s="22" t="str">
        <x:v>AI Assistant for CJA</x:v>
      </x:c>
      <x:c r="E63" s="22" t="str">
        <x:v>No numeric public CJA price</x:v>
      </x:c>
      <x:c r="F63" s="22" t="str">
        <x:v>Not publicly calculable</x:v>
      </x:c>
      <x:c r="G63" s="22" t="str">
        <x:v>Enterprise quote</x:v>
      </x:c>
      <x:c r="H63" s="22" t="n">
        <x:v>0</x:v>
      </x:c>
      <x:c r="I63" s="22" t="n">
        <x:v>1</x:v>
      </x:c>
      <x:c r="J63" s="22" t="n">
        <x:v>0</x:v>
      </x:c>
      <x:c r="K63" s="22" t="n">
        <x:v>1</x:v>
      </x:c>
      <x:c r="L63" s="22" t="n">
        <x:v>0</x:v>
      </x:c>
      <x:c r="M63" s="22" t="n">
        <x:v>0</x:v>
      </x:c>
      <x:c r="N63" s="22" t="n">
        <x:v>0</x:v>
      </x:c>
      <x:c r="O63" s="22" t="n">
        <x:v>0</x:v>
      </x:c>
      <x:c r="P63" s="22" t="n">
        <x:v>0</x:v>
      </x:c>
      <x:c r="Q63" s="22" t="n">
        <x:v>0</x:v>
      </x:c>
      <x:c r="R63" s="22" t="n">
        <x:f>SUM(H63:Q63)</x:f>
        <x:v>2</x:v>
      </x:c>
      <x:c r="S63" s="22" t="str">
        <x:f>IF(R63=0,"Not publicly calculable",IF(R63&lt;=3,"Limited disclosure",IF(R63&lt;=6,"Partially calculable",IF(R63&lt;=8,"Substantially calculable","Fully calculable"))))</x:f>
        <x:v>Limited disclosure</x:v>
      </x:c>
      <x:c r="T63" s="22" t="str">
        <x:v>AI-assisted adjudicated r4</x:v>
      </x:c>
      <x:c r="U63" s="22" t="str">
        <x:v>Research complete - publication drafting pending</x:v>
      </x:c>
      <x:c r="V63" s="22" t="str">
        <x:v>https://business.adobe.com/products/customer-journey-analytics/pricing.html</x:v>
      </x:c>
      <x:c r="W63" s="22" t="str">
        <x:v>https://business.adobe.com/products/customer-journey-analytics/ai-assistant.html</x:v>
      </x:c>
      <x:c r="X63" s="22" t="str">
        <x:v>Adobe Customer Journey Analytics official pricing/product page (descriptive record; live HTML title not independently captured in r2)</x:v>
      </x:c>
      <x:c r="Y63" s="22" t="str">
        <x:v>https://business.adobe.com/products/customer-journey-analytics/pricing.html</x:v>
      </x:c>
      <x:c r="Z63" s="22" t="str">
        <x:v>https://business.adobe.com/products/customer-journey-analytics/ai-assistant.html</x:v>
      </x:c>
      <x:c r="AA63" s="22" t="str">
        <x:v>Official Adobe pages identify AI Assistant for Customer Journey Analytics and provide a pricing contact path without a numeric standard entry price.</x:v>
      </x:c>
      <x:c r="AB63" s="22" t="str">
        <x:v>Official Adobe pages identify AI Assistant for Customer Journey Analytics and provide a pricing contact path without a numeric standard entry price.</x:v>
      </x:c>
      <x:c r="AC63" s="22" t="str">
        <x:v>No public minimum commitment or usage economics are established.</x:v>
      </x:c>
      <x:c r="AD63" s="22" t="str">
        <x:v>2026-07-12</x:v>
      </x:c>
      <x:c r="AE63" s="22" t="str">
        <x:v>Unauthenticated public web; locale not controllable; researcher context Asia/Kolkata</x:v>
      </x:c>
      <x:c r="AF63" s="22" t="str">
        <x:v>Not applicable / not displayed</x:v>
      </x:c>
      <x:c r="AG63" s="22" t="str">
        <x:v>Not publicly stated</x:v>
      </x:c>
      <x:c r="AH63" s="22" t="str">
        <x:v>Adobe Customer Journey Analytics with AI Assistant (quote-gated)</x:v>
      </x:c>
      <x:c r="AI63" s="22" t="str">
        <x:v>Not publicly stated</x:v>
      </x:c>
      <x:c r="AJ63" s="22" t="str">
        <x:v>Not publicly stated</x:v>
      </x:c>
      <x:c r="AK63" s="22" t="str">
        <x:v>AI access/packaging identified in official evidence summary: Official Adobe pages identify AI Assistant for Customer Journey Analytics and provide a pricing contact path without a numeric standard entry price.</x:v>
      </x:c>
      <x:c r="AL63" s="22" t="str">
        <x:v>Not publicly disclosed</x:v>
      </x:c>
      <x:c r="AM63" s="22" t="str">
        <x:v>Not publicly disclosed</x:v>
      </x:c>
      <x:c r="AN63" s="22" t="str">
        <x:v>Not publicly disclosed</x:v>
      </x:c>
      <x:c r="AO63" s="22" t="str">
        <x:v>Not publicly disclosed</x:v>
      </x:c>
      <x:c r="AP63" s="22" t="str">
        <x:v>Criterion not passed</x:v>
      </x:c>
      <x:c r="AQ63" s="22" t="str">
        <x:v>Criterion not passed.</x:v>
      </x:c>
      <x:c r="AR63" s="22" t="str">
        <x:v>Minimum AI-eligible plan/access: Adobe Customer Journey Analytics with AI Assistant (quote-gated). AI packaging: AI access/packaging identified in official evidence summary: Official Adobe pages identify AI Assistant for Customer Journey Analytics and provide a pricing contact path without a numeric standard entry price..</x:v>
      </x:c>
      <x:c r="AS63" s="22" t="str">
        <x:v>Criterion not passed.</x:v>
      </x:c>
      <x:c r="AT63" s="22" t="str">
        <x:v>AI packaging: AI access/packaging identified in official evidence summary: Official Adobe pages identify AI Assistant for Customer Journey Analytics and provide a pricing contact path without a numeric standard entry price.. Capability: AI Assistant for CJA.</x:v>
      </x:c>
      <x:c r="AU63" s="22" t="str">
        <x:v>Criterion not passed.</x:v>
      </x:c>
      <x:c r="AV63" s="22" t="str">
        <x:v>Criterion not passed.</x:v>
      </x:c>
      <x:c r="AW63" s="22" t="str">
        <x:v>Criterion not passed.</x:v>
      </x:c>
      <x:c r="AX63" s="22" t="str">
        <x:v>Criterion not passed.</x:v>
      </x:c>
      <x:c r="AY63" s="22" t="str">
        <x:v>Criterion not passed.</x:v>
      </x:c>
      <x:c r="AZ63" s="22" t="str">
        <x:v>Criterion not passed.</x:v>
      </x:c>
      <x:c r="BA63" s="22" t="str">
        <x:v>Priority: score 0-3</x:v>
      </x:c>
      <x:c r="BB63" s="22" t="n">
        <x:v>2</x:v>
      </x:c>
      <x:c r="BC63" s="22" t="n">
        <x:f>R63-BB63</x:f>
        <x:v>0</x:v>
      </x:c>
      <x:c r="BD63" s="22" t="str">
        <x:f>IF(R63=SUM(H63:Q63),"PASS","FAIL")</x:f>
        <x:v>PASS</x:v>
      </x:c>
      <x:c r="BE63" s="22" t="str">
        <x:f>IF(S63=IF(R63&gt;=9,"Fully calculable",IF(R63&gt;=7,"Substantially calculable",IF(R63&gt;=4,"Partially calculable",IF(R63&gt;=1,"Limited disclosure","Not publicly calculable")))),"PASS","FAIL")</x:f>
        <x:v>PASS</x:v>
      </x:c>
      <x:c r="BF63" s="22" t="str">
        <x:f>IF(H63=0,"PASS",IF(AND(AQ63&lt;&gt;"",ISERROR(SEARCH("Criterion not passed",AQ63)),ISERROR(SEARCH("not fully recorded",AQ63))),"PASS","FAIL"))</x:f>
        <x:v>PASS</x:v>
      </x:c>
      <x:c r="BG63" s="22" t="str">
        <x:f>IF(I63=0,"PASS",IF(AND(AR63&lt;&gt;"",ISERROR(SEARCH("Criterion not passed",AR63)),ISERROR(SEARCH("not fully recorded",AR63))),"PASS","FAIL"))</x:f>
        <x:v>PASS</x:v>
      </x:c>
      <x:c r="BH63" s="22" t="str">
        <x:f>IF(J63=0,"PASS",IF(AND(AS63&lt;&gt;"",ISERROR(SEARCH("Criterion not passed",AS63)),ISERROR(SEARCH("not fully recorded",AS63))),"PASS","FAIL"))</x:f>
        <x:v>PASS</x:v>
      </x:c>
      <x:c r="BI63" s="22" t="str">
        <x:f>IF(K63=0,"PASS",IF(AND(AT63&lt;&gt;"",ISERROR(SEARCH("Criterion not passed",AT63)),ISERROR(SEARCH("not fully recorded",AT63))),"PASS","FAIL"))</x:f>
        <x:v>PASS</x:v>
      </x:c>
      <x:c r="BJ63" s="22" t="str">
        <x:f>IF(L63=0,"PASS",IF(AND(AU63&lt;&gt;"",ISERROR(SEARCH("Criterion not passed",AU63)),ISERROR(SEARCH("not fully recorded",AU63)),ISERROR(SEARCH("not publicly disclosed",AU63)),ISERROR(SEARCH("not disclosed",AU63)),ISERROR(SEARCH("not recorded",AU63)),ISERROR(SEARCH("not publicly defined",AU63)),ISERROR(SEARCH("not defined",AU63))),"PASS","FAIL"))</x:f>
        <x:v>PASS</x:v>
      </x:c>
      <x:c r="BK63" s="22" t="str">
        <x:f>IF(M63=0,"PASS",IF(AND(AV63&lt;&gt;"",ISERROR(SEARCH("Criterion not passed",AV63)),ISERROR(SEARCH("not fully recorded",AV63)),ISERROR(SEARCH("not publicly disclosed",AV63)),ISERROR(SEARCH("not disclosed",AV63)),ISERROR(SEARCH("not recorded",AV63)),ISERROR(SEARCH("not publicly defined",AV63)),ISERROR(SEARCH("not defined",AV63))),"PASS","FAIL"))</x:f>
        <x:v>PASS</x:v>
      </x:c>
      <x:c r="BL63" s="22" t="str">
        <x:f>IF(N63=0,"PASS",IF(AND(AW63&lt;&gt;"",ISERROR(SEARCH("Criterion not passed",AW63)),ISERROR(SEARCH("not fully recorded",AW63)),ISERROR(SEARCH("not publicly disclosed",AW63)),ISERROR(SEARCH("not disclosed",AW63)),ISERROR(SEARCH("not recorded",AW63)),ISERROR(SEARCH("not quantified",AW63)),ISERROR(SEARCH("one-time rather than recurring",AW63))),"PASS","FAIL"))</x:f>
        <x:v>PASS</x:v>
      </x:c>
      <x:c r="BM63" s="22" t="str">
        <x:f>IF(O63=0,"PASS",IF(AND(AX63&lt;&gt;"",ISERROR(SEARCH("Criterion not passed",AX63)),ISERROR(SEARCH("not fully recorded",AX63)),ISERROR(SEARCH("not publicly disclosed",AX63)),ISERROR(SEARCH("not disclosed",AX63)),ISERROR(SEARCH("not recorded",AX63)),ISERROR(SEARCH("not quantified",AX63)),ISERROR(SEARCH("no public",AX63))),"PASS","FAIL"))</x:f>
        <x:v>PASS</x:v>
      </x:c>
      <x:c r="BN63" s="22" t="str">
        <x:f>IF(P63=0,"PASS",IF(AND(AY63&lt;&gt;"",ISERROR(SEARCH("Criterion not passed",AY63)),ISERROR(SEARCH("not fully recorded",AY63)),ISERROR(SEARCH("not publicly calculable",AY63)),ISERROR(SEARCH("not calculable",AY63)),ISERROR(SEARCH("not recorded",AY63))),"PASS","FAIL"))</x:f>
        <x:v>PASS</x:v>
      </x:c>
      <x:c r="BO63" s="22" t="str">
        <x:f>IF(Q63=0,"PASS",IF(AND(AZ63&lt;&gt;"",ISERROR(SEARCH("Criterion not passed",AZ63)),ISERROR(SEARCH("not fully recorded",AZ63)),ISERROR(SEARCH("not publicly calculable",AZ63)),ISERROR(SEARCH("not calculable",AZ63)),ISERROR(SEARCH("not recorded",AZ63))),"PASS","FAIL"))</x:f>
        <x:v>PASS</x:v>
      </x:c>
      <x:c r="BP63" s="22" t="str">
        <x:f>IF(COUNTIF(BF63:BO63,"FAIL")=0,"PASS","FAIL")</x:f>
        <x:v>PASS</x:v>
      </x:c>
      <x:c r="BQ63" s="22" t="str"/>
      <x:c r="BR63" s="22" t="str"/>
      <x:c r="BS63" s="22" t="str"/>
      <x:c r="BT63" s="22" t="str"/>
      <x:c r="BU63" s="22" t="str"/>
      <x:c r="BV63" s="22" t="str"/>
    </x:row>
    <x:row r="64" ht="36" customHeight="1">
      <x:c r="A64" s="22" t="str">
        <x:v>V062</x:v>
      </x:c>
      <x:c r="B64" s="22" t="str">
        <x:v>Amplitude</x:v>
      </x:c>
      <x:c r="C64" s="22" t="str">
        <x:v>Marketing analytics and attribution</x:v>
      </x:c>
      <x:c r="D64" s="22" t="str">
        <x:v>Amplitude AI Agents</x:v>
      </x:c>
      <x:c r="E64" s="22" t="str">
        <x:v>Free plan, $0, with no time limit</x:v>
      </x:c>
      <x:c r="F64" s="22" t="str">
        <x:v>$0</x:v>
      </x:c>
      <x:c r="G64" s="22" t="str">
        <x:v>Explicitly included and unlimited AI Agents</x:v>
      </x:c>
      <x:c r="H64" s="22" t="n">
        <x:v>1</x:v>
      </x:c>
      <x:c r="I64" s="22" t="n">
        <x:v>1</x:v>
      </x:c>
      <x:c r="J64" s="22" t="n">
        <x:v>1</x:v>
      </x:c>
      <x:c r="K64" s="22" t="n">
        <x:v>1</x:v>
      </x:c>
      <x:c r="L64" s="22" t="n">
        <x:v>1</x:v>
      </x:c>
      <x:c r="M64" s="22" t="n">
        <x:v>1</x:v>
      </x:c>
      <x:c r="N64" s="22" t="n">
        <x:v>1</x:v>
      </x:c>
      <x:c r="O64" s="22" t="n">
        <x:v>1</x:v>
      </x:c>
      <x:c r="P64" s="22" t="n">
        <x:v>1</x:v>
      </x:c>
      <x:c r="Q64" s="22" t="n">
        <x:v>1</x:v>
      </x:c>
      <x:c r="R64" s="22" t="n">
        <x:f>SUM(H64:Q64)</x:f>
        <x:v>10</x:v>
      </x:c>
      <x:c r="S64" s="22" t="str">
        <x:f>IF(R64=0,"Not publicly calculable",IF(R64&lt;=3,"Limited disclosure",IF(R64&lt;=6,"Partially calculable",IF(R64&lt;=8,"Substantially calculable","Fully calculable"))))</x:f>
        <x:v>Fully calculable</x:v>
      </x:c>
      <x:c r="T64" s="22" t="str">
        <x:v>AI-assisted adjudicated r4</x:v>
      </x:c>
      <x:c r="U64" s="22" t="str">
        <x:v>Research complete - publication drafting pending</x:v>
      </x:c>
      <x:c r="V64" s="22" t="str">
        <x:v>https://amplitude.com/pricing</x:v>
      </x:c>
      <x:c r="W64" s="22" t="str">
        <x:v>https://amplitude.com/pricing</x:v>
      </x:c>
      <x:c r="X64" s="22" t="str">
        <x:v>Amplitude Pricing</x:v>
      </x:c>
      <x:c r="Y64" s="22" t="str">
        <x:v>https://amplitude.com/pricing</x:v>
      </x:c>
      <x:c r="Z64" s="22" t="str"/>
      <x:c r="AA64" s="22" t="str">
        <x:v>Official pricing says AI Agents are included and unlimited, including on the permanent free plan.</x:v>
      </x:c>
      <x:c r="AB64" s="22" t="str">
        <x:v>The pricing page states that AI Agents are unlimited, including on the permanent free plan.</x:v>
      </x:c>
      <x:c r="AC64" s="22" t="str">
        <x:v>Unlimited status applies only to the named capability.</x:v>
      </x:c>
      <x:c r="AD64" s="22" t="str">
        <x:v>2026-07-12</x:v>
      </x:c>
      <x:c r="AE64" s="22" t="str">
        <x:v>Unauthenticated public web; locale not controllable; researcher context Asia/Kolkata</x:v>
      </x:c>
      <x:c r="AF64" s="22" t="str">
        <x:v>USD</x:v>
      </x:c>
      <x:c r="AG64" s="22" t="str">
        <x:v>Permanent free plan</x:v>
      </x:c>
      <x:c r="AH64" s="22" t="str">
        <x:v>Free</x:v>
      </x:c>
      <x:c r="AI64" s="22" t="str">
        <x:v>Not publicly stated</x:v>
      </x:c>
      <x:c r="AJ64" s="22" t="str">
        <x:v>No paid commitment on the public free plan</x:v>
      </x:c>
      <x:c r="AK64" s="22" t="str">
        <x:v>Explicitly included and unlimited AI Agents</x:v>
      </x:c>
      <x:c r="AL64" s="22" t="str">
        <x:v>No separate AI meter</x:v>
      </x:c>
      <x:c r="AM64" s="22" t="str">
        <x:v>Explicit unlimited AI Agent use</x:v>
      </x:c>
      <x:c r="AN64" s="22" t="str">
        <x:v>Unlimited</x:v>
      </x:c>
      <x:c r="AO64" s="22" t="str">
        <x:v>$0; no separate overage under the explicit unlimited offer</x:v>
      </x:c>
      <x:c r="AP64" s="22" t="str">
        <x:v>$0 under the displayed unlimited offer</x:v>
      </x:c>
      <x:c r="AQ64" s="22" t="str">
        <x:v>Public base price: Free plan, $0, with no time limit. Source: https://amplitude.com/pricing</x:v>
      </x:c>
      <x:c r="AR64" s="22" t="str">
        <x:v>Minimum AI-eligible plan/access: Free. AI packaging: Explicitly included and unlimited AI Agents.</x:v>
      </x:c>
      <x:c r="AS64" s="22" t="str">
        <x:v>Minimum commitment: No paid commitment on the public free plan; billing cadence: Permanent free plan; minimum AI access cost: $0.</x:v>
      </x:c>
      <x:c r="AT64" s="22" t="str">
        <x:v>AI packaging: Explicitly included and unlimited AI Agents. Capability: Amplitude AI Agents.</x:v>
      </x:c>
      <x:c r="AU64" s="22" t="str">
        <x:v>AI billing unit or explicit no-meter basis: No separate AI meter. Supporting language/value: The pricing page states that AI Agents are unlimited, including on the permanent free plan.</x:v>
      </x:c>
      <x:c r="AV64" s="22" t="str">
        <x:v>Unit definition: Explicit unlimited AI Agent use.</x:v>
      </x:c>
      <x:c r="AW64" s="22" t="str">
        <x:v>Recurring allowance: Unlimited.</x:v>
      </x:c>
      <x:c r="AX64" s="22" t="str">
        <x:v>Incremental/overage price: $0; no separate overage under the explicit unlimited offer.</x:v>
      </x:c>
      <x:c r="AY64" s="22" t="str">
        <x:v>Minimum AI access cost: $0.</x:v>
      </x:c>
      <x:c r="AZ64" s="22" t="str">
        <x:v>Marginal AI usage cost: $0 under the displayed unlimited offer.</x:v>
      </x:c>
      <x:c r="BA64" s="22" t="str">
        <x:v>Priority: score 9-10</x:v>
      </x:c>
      <x:c r="BB64" s="22" t="n">
        <x:v>10</x:v>
      </x:c>
      <x:c r="BC64" s="22" t="n">
        <x:f>R64-BB64</x:f>
        <x:v>0</x:v>
      </x:c>
      <x:c r="BD64" s="22" t="str">
        <x:f>IF(R64=SUM(H64:Q64),"PASS","FAIL")</x:f>
        <x:v>PASS</x:v>
      </x:c>
      <x:c r="BE64" s="22" t="str">
        <x:f>IF(S64=IF(R64&gt;=9,"Fully calculable",IF(R64&gt;=7,"Substantially calculable",IF(R64&gt;=4,"Partially calculable",IF(R64&gt;=1,"Limited disclosure","Not publicly calculable")))),"PASS","FAIL")</x:f>
        <x:v>PASS</x:v>
      </x:c>
      <x:c r="BF64" s="22" t="str">
        <x:f>IF(H64=0,"PASS",IF(AND(AQ64&lt;&gt;"",ISERROR(SEARCH("Criterion not passed",AQ64)),ISERROR(SEARCH("not fully recorded",AQ64))),"PASS","FAIL"))</x:f>
        <x:v>PASS</x:v>
      </x:c>
      <x:c r="BG64" s="22" t="str">
        <x:f>IF(I64=0,"PASS",IF(AND(AR64&lt;&gt;"",ISERROR(SEARCH("Criterion not passed",AR64)),ISERROR(SEARCH("not fully recorded",AR64))),"PASS","FAIL"))</x:f>
        <x:v>PASS</x:v>
      </x:c>
      <x:c r="BH64" s="22" t="str">
        <x:f>IF(J64=0,"PASS",IF(AND(AS64&lt;&gt;"",ISERROR(SEARCH("Criterion not passed",AS64)),ISERROR(SEARCH("not fully recorded",AS64))),"PASS","FAIL"))</x:f>
        <x:v>PASS</x:v>
      </x:c>
      <x:c r="BI64" s="22" t="str">
        <x:f>IF(K64=0,"PASS",IF(AND(AT64&lt;&gt;"",ISERROR(SEARCH("Criterion not passed",AT64)),ISERROR(SEARCH("not fully recorded",AT64))),"PASS","FAIL"))</x:f>
        <x:v>PASS</x:v>
      </x:c>
      <x:c r="BJ64" s="22" t="str">
        <x:f>IF(L64=0,"PASS",IF(AND(AU64&lt;&gt;"",ISERROR(SEARCH("Criterion not passed",AU64)),ISERROR(SEARCH("not fully recorded",AU64)),ISERROR(SEARCH("not publicly disclosed",AU64)),ISERROR(SEARCH("not disclosed",AU64)),ISERROR(SEARCH("not recorded",AU64)),ISERROR(SEARCH("not publicly defined",AU64)),ISERROR(SEARCH("not defined",AU64))),"PASS","FAIL"))</x:f>
        <x:v>PASS</x:v>
      </x:c>
      <x:c r="BK64" s="22" t="str">
        <x:f>IF(M64=0,"PASS",IF(AND(AV64&lt;&gt;"",ISERROR(SEARCH("Criterion not passed",AV64)),ISERROR(SEARCH("not fully recorded",AV64)),ISERROR(SEARCH("not publicly disclosed",AV64)),ISERROR(SEARCH("not disclosed",AV64)),ISERROR(SEARCH("not recorded",AV64)),ISERROR(SEARCH("not publicly defined",AV64)),ISERROR(SEARCH("not defined",AV64))),"PASS","FAIL"))</x:f>
        <x:v>PASS</x:v>
      </x:c>
      <x:c r="BL64" s="22" t="str">
        <x:f>IF(N64=0,"PASS",IF(AND(AW64&lt;&gt;"",ISERROR(SEARCH("Criterion not passed",AW64)),ISERROR(SEARCH("not fully recorded",AW64)),ISERROR(SEARCH("not publicly disclosed",AW64)),ISERROR(SEARCH("not disclosed",AW64)),ISERROR(SEARCH("not recorded",AW64)),ISERROR(SEARCH("not quantified",AW64)),ISERROR(SEARCH("one-time rather than recurring",AW64))),"PASS","FAIL"))</x:f>
        <x:v>PASS</x:v>
      </x:c>
      <x:c r="BM64" s="22" t="str">
        <x:f>IF(O64=0,"PASS",IF(AND(AX64&lt;&gt;"",ISERROR(SEARCH("Criterion not passed",AX64)),ISERROR(SEARCH("not fully recorded",AX64)),ISERROR(SEARCH("not publicly disclosed",AX64)),ISERROR(SEARCH("not disclosed",AX64)),ISERROR(SEARCH("not recorded",AX64)),ISERROR(SEARCH("not quantified",AX64)),ISERROR(SEARCH("no public",AX64))),"PASS","FAIL"))</x:f>
        <x:v>PASS</x:v>
      </x:c>
      <x:c r="BN64" s="22" t="str">
        <x:f>IF(P64=0,"PASS",IF(AND(AY64&lt;&gt;"",ISERROR(SEARCH("Criterion not passed",AY64)),ISERROR(SEARCH("not fully recorded",AY64)),ISERROR(SEARCH("not publicly calculable",AY64)),ISERROR(SEARCH("not calculable",AY64)),ISERROR(SEARCH("not recorded",AY64))),"PASS","FAIL"))</x:f>
        <x:v>PASS</x:v>
      </x:c>
      <x:c r="BO64" s="22" t="str">
        <x:f>IF(Q64=0,"PASS",IF(AND(AZ64&lt;&gt;"",ISERROR(SEARCH("Criterion not passed",AZ64)),ISERROR(SEARCH("not fully recorded",AZ64)),ISERROR(SEARCH("not publicly calculable",AZ64)),ISERROR(SEARCH("not calculable",AZ64)),ISERROR(SEARCH("not recorded",AZ64))),"PASS","FAIL"))</x:f>
        <x:v>PASS</x:v>
      </x:c>
      <x:c r="BP64" s="22" t="str">
        <x:f>IF(COUNTIF(BF64:BO64,"FAIL")=0,"PASS","FAIL")</x:f>
        <x:v>PASS</x:v>
      </x:c>
      <x:c r="BQ64" s="22" t="str"/>
      <x:c r="BR64" s="22" t="str"/>
      <x:c r="BS64" s="22" t="str"/>
      <x:c r="BT64" s="22" t="str"/>
      <x:c r="BU64" s="22" t="str"/>
      <x:c r="BV64" s="22" t="str"/>
    </x:row>
    <x:row r="65" ht="36" customHeight="1">
      <x:c r="A65" s="22" t="str">
        <x:v>V063</x:v>
      </x:c>
      <x:c r="B65" s="22" t="str">
        <x:v>AppsFlyer</x:v>
      </x:c>
      <x:c r="C65" s="22" t="str">
        <x:v>Marketing analytics and attribution</x:v>
      </x:c>
      <x:c r="D65" s="22" t="str">
        <x:v>AppsFlyer AI Assistant</x:v>
      </x:c>
      <x:c r="E65" s="22" t="str">
        <x:v>$0 Zero plan and public Growth pay-as-you-go platform pricing</x:v>
      </x:c>
      <x:c r="F65" s="22" t="str">
        <x:v>Not publicly calculable for AppsFlyer AI Assistant</x:v>
      </x:c>
      <x:c r="G65" s="22" t="str">
        <x:v>Platform pricing public; AI Assistant plan mapping absent</x:v>
      </x:c>
      <x:c r="H65" s="22" t="n">
        <x:v>1</x:v>
      </x:c>
      <x:c r="I65" s="22" t="n">
        <x:v>0</x:v>
      </x:c>
      <x:c r="J65" s="22" t="n">
        <x:v>0</x:v>
      </x:c>
      <x:c r="K65" s="22" t="n">
        <x:v>0</x:v>
      </x:c>
      <x:c r="L65" s="22" t="n">
        <x:v>0</x:v>
      </x:c>
      <x:c r="M65" s="22" t="n">
        <x:v>0</x:v>
      </x:c>
      <x:c r="N65" s="22" t="n">
        <x:v>0</x:v>
      </x:c>
      <x:c r="O65" s="22" t="n">
        <x:v>0</x:v>
      </x:c>
      <x:c r="P65" s="22" t="n">
        <x:v>0</x:v>
      </x:c>
      <x:c r="Q65" s="22" t="n">
        <x:v>0</x:v>
      </x:c>
      <x:c r="R65" s="22" t="n">
        <x:f>SUM(H65:Q65)</x:f>
        <x:v>1</x:v>
      </x:c>
      <x:c r="S65" s="22" t="str">
        <x:f>IF(R65=0,"Not publicly calculable",IF(R65&lt;=3,"Limited disclosure",IF(R65&lt;=6,"Partially calculable",IF(R65&lt;=8,"Substantially calculable","Fully calculable"))))</x:f>
        <x:v>Limited disclosure</x:v>
      </x:c>
      <x:c r="T65" s="22" t="str">
        <x:v>AI-assisted adjudicated r4</x:v>
      </x:c>
      <x:c r="U65" s="22" t="str">
        <x:v>Research complete - publication drafting pending</x:v>
      </x:c>
      <x:c r="V65" s="22" t="str">
        <x:v>https://www.appsflyer.com/pricing/</x:v>
      </x:c>
      <x:c r="W65" s="22" t="str">
        <x:v>https://www.appsflyer.com/products/ai/</x:v>
      </x:c>
      <x:c r="X65" s="22" t="str">
        <x:v>AppsFlyer official pricing/product page (descriptive record; live HTML title not independently captured in r2)</x:v>
      </x:c>
      <x:c r="Y65" s="22" t="str">
        <x:v>https://www.appsflyer.com/pricing/</x:v>
      </x:c>
      <x:c r="Z65" s="22" t="str">
        <x:v>https://www.appsflyer.com/products/ai/</x:v>
      </x:c>
      <x:c r="AA65" s="22" t="str">
        <x:v>Official pricing publishes free and pay-as-you-go platform options, but the selected AI Assistant is not mapped to a lowest qualifying plan or AI meter.</x:v>
      </x:c>
      <x:c r="AB65" s="22" t="str">
        <x:v>Official pricing publishes free and pay-as-you-go platform options, but the selected AI Assistant is not mapped to a lowest qualifying plan or AI meter.</x:v>
      </x:c>
      <x:c r="AC65" s="22" t="str">
        <x:v>Platform pricing alone earns C1; no AI eligibility is inferred.</x:v>
      </x:c>
      <x:c r="AD65" s="22" t="str">
        <x:v>2026-07-12</x:v>
      </x:c>
      <x:c r="AE65" s="22" t="str">
        <x:v>Unauthenticated public web; locale not controllable; researcher context Asia/Kolkata</x:v>
      </x:c>
      <x:c r="AF65" s="22" t="str">
        <x:v>USD / region-dependent</x:v>
      </x:c>
      <x:c r="AG65" s="22" t="str">
        <x:v>Free and usage-based options</x:v>
      </x:c>
      <x:c r="AH65" s="22" t="str">
        <x:v>Not publicly established</x:v>
      </x:c>
      <x:c r="AI65" s="22" t="str">
        <x:v>Not publicly stated</x:v>
      </x:c>
      <x:c r="AJ65" s="22" t="str">
        <x:v>Not publicly stated</x:v>
      </x:c>
      <x:c r="AK65" s="22" t="str">
        <x:v>Not publicly established</x:v>
      </x:c>
      <x:c r="AL65" s="22" t="str">
        <x:v>Not publicly disclosed</x:v>
      </x:c>
      <x:c r="AM65" s="22" t="str">
        <x:v>Not publicly disclosed</x:v>
      </x:c>
      <x:c r="AN65" s="22" t="str">
        <x:v>Not publicly disclosed</x:v>
      </x:c>
      <x:c r="AO65" s="22" t="str">
        <x:v>Not publicly disclosed</x:v>
      </x:c>
      <x:c r="AP65" s="22" t="str">
        <x:v>Criterion not passed</x:v>
      </x:c>
      <x:c r="AQ65" s="22" t="str">
        <x:v>Public base price: $0 Zero plan and public Growth pay-as-you-go platform pricing. Source: https://www.appsflyer.com/pricing/</x:v>
      </x:c>
      <x:c r="AR65" s="22" t="str">
        <x:v>Criterion not passed.</x:v>
      </x:c>
      <x:c r="AS65" s="22" t="str">
        <x:v>Criterion not passed.</x:v>
      </x:c>
      <x:c r="AT65" s="22" t="str">
        <x:v>Criterion not passed.</x:v>
      </x:c>
      <x:c r="AU65" s="22" t="str">
        <x:v>Criterion not passed.</x:v>
      </x:c>
      <x:c r="AV65" s="22" t="str">
        <x:v>Criterion not passed.</x:v>
      </x:c>
      <x:c r="AW65" s="22" t="str">
        <x:v>Criterion not passed.</x:v>
      </x:c>
      <x:c r="AX65" s="22" t="str">
        <x:v>Criterion not passed.</x:v>
      </x:c>
      <x:c r="AY65" s="22" t="str">
        <x:v>Criterion not passed.</x:v>
      </x:c>
      <x:c r="AZ65" s="22" t="str">
        <x:v>Criterion not passed.</x:v>
      </x:c>
      <x:c r="BA65" s="22" t="str">
        <x:v>Priority: score 0-3</x:v>
      </x:c>
      <x:c r="BB65" s="22" t="n">
        <x:v>1</x:v>
      </x:c>
      <x:c r="BC65" s="22" t="n">
        <x:f>R65-BB65</x:f>
        <x:v>0</x:v>
      </x:c>
      <x:c r="BD65" s="22" t="str">
        <x:f>IF(R65=SUM(H65:Q65),"PASS","FAIL")</x:f>
        <x:v>PASS</x:v>
      </x:c>
      <x:c r="BE65" s="22" t="str">
        <x:f>IF(S65=IF(R65&gt;=9,"Fully calculable",IF(R65&gt;=7,"Substantially calculable",IF(R65&gt;=4,"Partially calculable",IF(R65&gt;=1,"Limited disclosure","Not publicly calculable")))),"PASS","FAIL")</x:f>
        <x:v>PASS</x:v>
      </x:c>
      <x:c r="BF65" s="22" t="str">
        <x:f>IF(H65=0,"PASS",IF(AND(AQ65&lt;&gt;"",ISERROR(SEARCH("Criterion not passed",AQ65)),ISERROR(SEARCH("not fully recorded",AQ65))),"PASS","FAIL"))</x:f>
        <x:v>PASS</x:v>
      </x:c>
      <x:c r="BG65" s="22" t="str">
        <x:f>IF(I65=0,"PASS",IF(AND(AR65&lt;&gt;"",ISERROR(SEARCH("Criterion not passed",AR65)),ISERROR(SEARCH("not fully recorded",AR65))),"PASS","FAIL"))</x:f>
        <x:v>PASS</x:v>
      </x:c>
      <x:c r="BH65" s="22" t="str">
        <x:f>IF(J65=0,"PASS",IF(AND(AS65&lt;&gt;"",ISERROR(SEARCH("Criterion not passed",AS65)),ISERROR(SEARCH("not fully recorded",AS65))),"PASS","FAIL"))</x:f>
        <x:v>PASS</x:v>
      </x:c>
      <x:c r="BI65" s="22" t="str">
        <x:f>IF(K65=0,"PASS",IF(AND(AT65&lt;&gt;"",ISERROR(SEARCH("Criterion not passed",AT65)),ISERROR(SEARCH("not fully recorded",AT65))),"PASS","FAIL"))</x:f>
        <x:v>PASS</x:v>
      </x:c>
      <x:c r="BJ65" s="22" t="str">
        <x:f>IF(L65=0,"PASS",IF(AND(AU65&lt;&gt;"",ISERROR(SEARCH("Criterion not passed",AU65)),ISERROR(SEARCH("not fully recorded",AU65)),ISERROR(SEARCH("not publicly disclosed",AU65)),ISERROR(SEARCH("not disclosed",AU65)),ISERROR(SEARCH("not recorded",AU65)),ISERROR(SEARCH("not publicly defined",AU65)),ISERROR(SEARCH("not defined",AU65))),"PASS","FAIL"))</x:f>
        <x:v>PASS</x:v>
      </x:c>
      <x:c r="BK65" s="22" t="str">
        <x:f>IF(M65=0,"PASS",IF(AND(AV65&lt;&gt;"",ISERROR(SEARCH("Criterion not passed",AV65)),ISERROR(SEARCH("not fully recorded",AV65)),ISERROR(SEARCH("not publicly disclosed",AV65)),ISERROR(SEARCH("not disclosed",AV65)),ISERROR(SEARCH("not recorded",AV65)),ISERROR(SEARCH("not publicly defined",AV65)),ISERROR(SEARCH("not defined",AV65))),"PASS","FAIL"))</x:f>
        <x:v>PASS</x:v>
      </x:c>
      <x:c r="BL65" s="22" t="str">
        <x:f>IF(N65=0,"PASS",IF(AND(AW65&lt;&gt;"",ISERROR(SEARCH("Criterion not passed",AW65)),ISERROR(SEARCH("not fully recorded",AW65)),ISERROR(SEARCH("not publicly disclosed",AW65)),ISERROR(SEARCH("not disclosed",AW65)),ISERROR(SEARCH("not recorded",AW65)),ISERROR(SEARCH("not quantified",AW65)),ISERROR(SEARCH("one-time rather than recurring",AW65))),"PASS","FAIL"))</x:f>
        <x:v>PASS</x:v>
      </x:c>
      <x:c r="BM65" s="22" t="str">
        <x:f>IF(O65=0,"PASS",IF(AND(AX65&lt;&gt;"",ISERROR(SEARCH("Criterion not passed",AX65)),ISERROR(SEARCH("not fully recorded",AX65)),ISERROR(SEARCH("not publicly disclosed",AX65)),ISERROR(SEARCH("not disclosed",AX65)),ISERROR(SEARCH("not recorded",AX65)),ISERROR(SEARCH("not quantified",AX65)),ISERROR(SEARCH("no public",AX65))),"PASS","FAIL"))</x:f>
        <x:v>PASS</x:v>
      </x:c>
      <x:c r="BN65" s="22" t="str">
        <x:f>IF(P65=0,"PASS",IF(AND(AY65&lt;&gt;"",ISERROR(SEARCH("Criterion not passed",AY65)),ISERROR(SEARCH("not fully recorded",AY65)),ISERROR(SEARCH("not publicly calculable",AY65)),ISERROR(SEARCH("not calculable",AY65)),ISERROR(SEARCH("not recorded",AY65))),"PASS","FAIL"))</x:f>
        <x:v>PASS</x:v>
      </x:c>
      <x:c r="BO65" s="22" t="str">
        <x:f>IF(Q65=0,"PASS",IF(AND(AZ65&lt;&gt;"",ISERROR(SEARCH("Criterion not passed",AZ65)),ISERROR(SEARCH("not fully recorded",AZ65)),ISERROR(SEARCH("not publicly calculable",AZ65)),ISERROR(SEARCH("not calculable",AZ65)),ISERROR(SEARCH("not recorded",AZ65))),"PASS","FAIL"))</x:f>
        <x:v>PASS</x:v>
      </x:c>
      <x:c r="BP65" s="22" t="str">
        <x:f>IF(COUNTIF(BF65:BO65,"FAIL")=0,"PASS","FAIL")</x:f>
        <x:v>PASS</x:v>
      </x:c>
      <x:c r="BQ65" s="22" t="str"/>
      <x:c r="BR65" s="22" t="str"/>
      <x:c r="BS65" s="22" t="str"/>
      <x:c r="BT65" s="22" t="str"/>
      <x:c r="BU65" s="22" t="str"/>
      <x:c r="BV65" s="22" t="str"/>
    </x:row>
    <x:row r="66" ht="36" customHeight="1">
      <x:c r="A66" s="22" t="str">
        <x:v>V064</x:v>
      </x:c>
      <x:c r="B66" s="22" t="str">
        <x:v>Contentsquare</x:v>
      </x:c>
      <x:c r="C66" s="22" t="str">
        <x:v>Marketing analytics and attribution</x:v>
      </x:c>
      <x:c r="D66" s="22" t="str">
        <x:v>Sense AI</x:v>
      </x:c>
      <x:c r="E66" s="22" t="str">
        <x:v>$0 free entry plan</x:v>
      </x:c>
      <x:c r="F66" s="22" t="str">
        <x:v>Not publicly calculable for Sense AI</x:v>
      </x:c>
      <x:c r="G66" s="22" t="str">
        <x:v>Freemium platform; AI capability documented without plan mapping</x:v>
      </x:c>
      <x:c r="H66" s="22" t="n">
        <x:v>1</x:v>
      </x:c>
      <x:c r="I66" s="22" t="n">
        <x:v>0</x:v>
      </x:c>
      <x:c r="J66" s="22" t="n">
        <x:v>0</x:v>
      </x:c>
      <x:c r="K66" s="22" t="n">
        <x:v>1</x:v>
      </x:c>
      <x:c r="L66" s="22" t="n">
        <x:v>0</x:v>
      </x:c>
      <x:c r="M66" s="22" t="n">
        <x:v>0</x:v>
      </x:c>
      <x:c r="N66" s="22" t="n">
        <x:v>0</x:v>
      </x:c>
      <x:c r="O66" s="22" t="n">
        <x:v>0</x:v>
      </x:c>
      <x:c r="P66" s="22" t="n">
        <x:v>0</x:v>
      </x:c>
      <x:c r="Q66" s="22" t="n">
        <x:v>0</x:v>
      </x:c>
      <x:c r="R66" s="22" t="n">
        <x:f>SUM(H66:Q66)</x:f>
        <x:v>2</x:v>
      </x:c>
      <x:c r="S66" s="22" t="str">
        <x:f>IF(R66=0,"Not publicly calculable",IF(R66&lt;=3,"Limited disclosure",IF(R66&lt;=6,"Partially calculable",IF(R66&lt;=8,"Substantially calculable","Fully calculable"))))</x:f>
        <x:v>Limited disclosure</x:v>
      </x:c>
      <x:c r="T66" s="22" t="str">
        <x:v>AI-assisted adjudicated r4</x:v>
      </x:c>
      <x:c r="U66" s="22" t="str">
        <x:v>Research complete - publication drafting pending</x:v>
      </x:c>
      <x:c r="V66" s="22" t="str">
        <x:v>https://contentsquare.com/pricing/</x:v>
      </x:c>
      <x:c r="W66" s="22" t="str">
        <x:v>https://contentsquare.com/platform/sense/</x:v>
      </x:c>
      <x:c r="X66" s="22" t="str">
        <x:v>Contentsquare official pricing/product page (descriptive record; live HTML title not independently captured in r2)</x:v>
      </x:c>
      <x:c r="Y66" s="22" t="str">
        <x:v>https://contentsquare.com/pricing/</x:v>
      </x:c>
      <x:c r="Z66" s="22" t="str">
        <x:v>https://contentsquare.com/platform/sense/</x:v>
      </x:c>
      <x:c r="AA66" s="22" t="str">
        <x:v>Official pages provide a free platform entry and describe Sense AI as the intelligence layer across the platform.</x:v>
      </x:c>
      <x:c r="AB66" s="22" t="str">
        <x:v>Official pages provide a free platform entry and describe Sense AI as the intelligence layer across the platform.</x:v>
      </x:c>
      <x:c r="AC66" s="22" t="str">
        <x:v>The captured public evidence does not identify the lowest Sense AI-eligible plan or a minimum AI commitment.</x:v>
      </x:c>
      <x:c r="AD66" s="22" t="str">
        <x:v>2026-07-12</x:v>
      </x:c>
      <x:c r="AE66" s="22" t="str">
        <x:v>Unauthenticated public web; locale not controllable; researcher context Asia/Kolkata</x:v>
      </x:c>
      <x:c r="AF66" s="22" t="str">
        <x:v>USD / not applicable for free</x:v>
      </x:c>
      <x:c r="AG66" s="22" t="str">
        <x:v>Free entry</x:v>
      </x:c>
      <x:c r="AH66" s="22" t="str">
        <x:v>Not publicly established</x:v>
      </x:c>
      <x:c r="AI66" s="22" t="str">
        <x:v>Not publicly stated</x:v>
      </x:c>
      <x:c r="AJ66" s="22" t="str">
        <x:v>Not publicly stated</x:v>
      </x:c>
      <x:c r="AK66" s="22" t="str">
        <x:v>Sense AI presented as platform-wide capability</x:v>
      </x:c>
      <x:c r="AL66" s="22" t="str">
        <x:v>Not publicly disclosed</x:v>
      </x:c>
      <x:c r="AM66" s="22" t="str">
        <x:v>Not publicly disclosed</x:v>
      </x:c>
      <x:c r="AN66" s="22" t="str">
        <x:v>Not publicly disclosed</x:v>
      </x:c>
      <x:c r="AO66" s="22" t="str">
        <x:v>Not publicly disclosed</x:v>
      </x:c>
      <x:c r="AP66" s="22" t="str">
        <x:v>Criterion not passed</x:v>
      </x:c>
      <x:c r="AQ66" s="22" t="str">
        <x:v>Public base price: $0 free entry plan. Source: https://contentsquare.com/pricing/</x:v>
      </x:c>
      <x:c r="AR66" s="22" t="str">
        <x:v>Criterion not passed.</x:v>
      </x:c>
      <x:c r="AS66" s="22" t="str">
        <x:v>Criterion not passed.</x:v>
      </x:c>
      <x:c r="AT66" s="22" t="str">
        <x:v>AI packaging: Sense AI presented as platform-wide capability. Capability: Sense AI.</x:v>
      </x:c>
      <x:c r="AU66" s="22" t="str">
        <x:v>Criterion not passed.</x:v>
      </x:c>
      <x:c r="AV66" s="22" t="str">
        <x:v>Criterion not passed.</x:v>
      </x:c>
      <x:c r="AW66" s="22" t="str">
        <x:v>Criterion not passed.</x:v>
      </x:c>
      <x:c r="AX66" s="22" t="str">
        <x:v>Criterion not passed.</x:v>
      </x:c>
      <x:c r="AY66" s="22" t="str">
        <x:v>Criterion not passed.</x:v>
      </x:c>
      <x:c r="AZ66" s="22" t="str">
        <x:v>Criterion not passed.</x:v>
      </x:c>
      <x:c r="BA66" s="22" t="str">
        <x:v>Priority: score 0-3</x:v>
      </x:c>
      <x:c r="BB66" s="22" t="n">
        <x:v>2</x:v>
      </x:c>
      <x:c r="BC66" s="22" t="n">
        <x:f>R66-BB66</x:f>
        <x:v>0</x:v>
      </x:c>
      <x:c r="BD66" s="22" t="str">
        <x:f>IF(R66=SUM(H66:Q66),"PASS","FAIL")</x:f>
        <x:v>PASS</x:v>
      </x:c>
      <x:c r="BE66" s="22" t="str">
        <x:f>IF(S66=IF(R66&gt;=9,"Fully calculable",IF(R66&gt;=7,"Substantially calculable",IF(R66&gt;=4,"Partially calculable",IF(R66&gt;=1,"Limited disclosure","Not publicly calculable")))),"PASS","FAIL")</x:f>
        <x:v>PASS</x:v>
      </x:c>
      <x:c r="BF66" s="22" t="str">
        <x:f>IF(H66=0,"PASS",IF(AND(AQ66&lt;&gt;"",ISERROR(SEARCH("Criterion not passed",AQ66)),ISERROR(SEARCH("not fully recorded",AQ66))),"PASS","FAIL"))</x:f>
        <x:v>PASS</x:v>
      </x:c>
      <x:c r="BG66" s="22" t="str">
        <x:f>IF(I66=0,"PASS",IF(AND(AR66&lt;&gt;"",ISERROR(SEARCH("Criterion not passed",AR66)),ISERROR(SEARCH("not fully recorded",AR66))),"PASS","FAIL"))</x:f>
        <x:v>PASS</x:v>
      </x:c>
      <x:c r="BH66" s="22" t="str">
        <x:f>IF(J66=0,"PASS",IF(AND(AS66&lt;&gt;"",ISERROR(SEARCH("Criterion not passed",AS66)),ISERROR(SEARCH("not fully recorded",AS66))),"PASS","FAIL"))</x:f>
        <x:v>PASS</x:v>
      </x:c>
      <x:c r="BI66" s="22" t="str">
        <x:f>IF(K66=0,"PASS",IF(AND(AT66&lt;&gt;"",ISERROR(SEARCH("Criterion not passed",AT66)),ISERROR(SEARCH("not fully recorded",AT66))),"PASS","FAIL"))</x:f>
        <x:v>PASS</x:v>
      </x:c>
      <x:c r="BJ66" s="22" t="str">
        <x:f>IF(L66=0,"PASS",IF(AND(AU66&lt;&gt;"",ISERROR(SEARCH("Criterion not passed",AU66)),ISERROR(SEARCH("not fully recorded",AU66)),ISERROR(SEARCH("not publicly disclosed",AU66)),ISERROR(SEARCH("not disclosed",AU66)),ISERROR(SEARCH("not recorded",AU66)),ISERROR(SEARCH("not publicly defined",AU66)),ISERROR(SEARCH("not defined",AU66))),"PASS","FAIL"))</x:f>
        <x:v>PASS</x:v>
      </x:c>
      <x:c r="BK66" s="22" t="str">
        <x:f>IF(M66=0,"PASS",IF(AND(AV66&lt;&gt;"",ISERROR(SEARCH("Criterion not passed",AV66)),ISERROR(SEARCH("not fully recorded",AV66)),ISERROR(SEARCH("not publicly disclosed",AV66)),ISERROR(SEARCH("not disclosed",AV66)),ISERROR(SEARCH("not recorded",AV66)),ISERROR(SEARCH("not publicly defined",AV66)),ISERROR(SEARCH("not defined",AV66))),"PASS","FAIL"))</x:f>
        <x:v>PASS</x:v>
      </x:c>
      <x:c r="BL66" s="22" t="str">
        <x:f>IF(N66=0,"PASS",IF(AND(AW66&lt;&gt;"",ISERROR(SEARCH("Criterion not passed",AW66)),ISERROR(SEARCH("not fully recorded",AW66)),ISERROR(SEARCH("not publicly disclosed",AW66)),ISERROR(SEARCH("not disclosed",AW66)),ISERROR(SEARCH("not recorded",AW66)),ISERROR(SEARCH("not quantified",AW66)),ISERROR(SEARCH("one-time rather than recurring",AW66))),"PASS","FAIL"))</x:f>
        <x:v>PASS</x:v>
      </x:c>
      <x:c r="BM66" s="22" t="str">
        <x:f>IF(O66=0,"PASS",IF(AND(AX66&lt;&gt;"",ISERROR(SEARCH("Criterion not passed",AX66)),ISERROR(SEARCH("not fully recorded",AX66)),ISERROR(SEARCH("not publicly disclosed",AX66)),ISERROR(SEARCH("not disclosed",AX66)),ISERROR(SEARCH("not recorded",AX66)),ISERROR(SEARCH("not quantified",AX66)),ISERROR(SEARCH("no public",AX66))),"PASS","FAIL"))</x:f>
        <x:v>PASS</x:v>
      </x:c>
      <x:c r="BN66" s="22" t="str">
        <x:f>IF(P66=0,"PASS",IF(AND(AY66&lt;&gt;"",ISERROR(SEARCH("Criterion not passed",AY66)),ISERROR(SEARCH("not fully recorded",AY66)),ISERROR(SEARCH("not publicly calculable",AY66)),ISERROR(SEARCH("not calculable",AY66)),ISERROR(SEARCH("not recorded",AY66))),"PASS","FAIL"))</x:f>
        <x:v>PASS</x:v>
      </x:c>
      <x:c r="BO66" s="22" t="str">
        <x:f>IF(Q66=0,"PASS",IF(AND(AZ66&lt;&gt;"",ISERROR(SEARCH("Criterion not passed",AZ66)),ISERROR(SEARCH("not fully recorded",AZ66)),ISERROR(SEARCH("not publicly calculable",AZ66)),ISERROR(SEARCH("not calculable",AZ66)),ISERROR(SEARCH("not recorded",AZ66))),"PASS","FAIL"))</x:f>
        <x:v>PASS</x:v>
      </x:c>
      <x:c r="BP66" s="22" t="str">
        <x:f>IF(COUNTIF(BF66:BO66,"FAIL")=0,"PASS","FAIL")</x:f>
        <x:v>PASS</x:v>
      </x:c>
      <x:c r="BQ66" s="22" t="str"/>
      <x:c r="BR66" s="22" t="str"/>
      <x:c r="BS66" s="22" t="str"/>
      <x:c r="BT66" s="22" t="str"/>
      <x:c r="BU66" s="22" t="str"/>
      <x:c r="BV66" s="22" t="str"/>
    </x:row>
    <x:row r="67" ht="36" customHeight="1">
      <x:c r="A67" s="22" t="str">
        <x:v>V065</x:v>
      </x:c>
      <x:c r="B67" s="22" t="str">
        <x:v>Domo</x:v>
      </x:c>
      <x:c r="C67" s="22" t="str">
        <x:v>Marketing analytics and attribution</x:v>
      </x:c>
      <x:c r="D67" s="22" t="str">
        <x:v>Domo.AI</x:v>
      </x:c>
      <x:c r="E67" s="22" t="str">
        <x:v>No stable numeric standard plan price; free trial available</x:v>
      </x:c>
      <x:c r="F67" s="22" t="str">
        <x:v>Not publicly calculable</x:v>
      </x:c>
      <x:c r="G67" s="22" t="str">
        <x:v>Custom credit pricing; credits consumed by platform workloads including ML inference</x:v>
      </x:c>
      <x:c r="H67" s="22" t="n">
        <x:v>0</x:v>
      </x:c>
      <x:c r="I67" s="22" t="n">
        <x:v>1</x:v>
      </x:c>
      <x:c r="J67" s="22" t="n">
        <x:v>0</x:v>
      </x:c>
      <x:c r="K67" s="22" t="n">
        <x:v>1</x:v>
      </x:c>
      <x:c r="L67" s="22" t="n">
        <x:v>1</x:v>
      </x:c>
      <x:c r="M67" s="22" t="n">
        <x:v>1</x:v>
      </x:c>
      <x:c r="N67" s="22" t="n">
        <x:v>0</x:v>
      </x:c>
      <x:c r="O67" s="22" t="n">
        <x:v>0</x:v>
      </x:c>
      <x:c r="P67" s="22" t="n">
        <x:v>0</x:v>
      </x:c>
      <x:c r="Q67" s="22" t="n">
        <x:v>0</x:v>
      </x:c>
      <x:c r="R67" s="22" t="n">
        <x:f>SUM(H67:Q67)</x:f>
        <x:v>4</x:v>
      </x:c>
      <x:c r="S67" s="22" t="str">
        <x:f>IF(R67=0,"Not publicly calculable",IF(R67&lt;=3,"Limited disclosure",IF(R67&lt;=6,"Partially calculable",IF(R67&lt;=8,"Substantially calculable","Fully calculable"))))</x:f>
        <x:v>Partially calculable</x:v>
      </x:c>
      <x:c r="T67" s="22" t="str">
        <x:v>AI-assisted adjudicated r4</x:v>
      </x:c>
      <x:c r="U67" s="22" t="str">
        <x:v>Research complete - publication drafting pending</x:v>
      </x:c>
      <x:c r="V67" s="22" t="str">
        <x:v>https://www.domo.com/pricing</x:v>
      </x:c>
      <x:c r="W67" s="22" t="str">
        <x:v>https://www.domo.com/product/ai</x:v>
      </x:c>
      <x:c r="X67" s="22" t="str">
        <x:v>Domo official pricing/product page (descriptive record; live HTML title not independently captured in r2)</x:v>
      </x:c>
      <x:c r="Y67" s="22" t="str">
        <x:v>https://www.domo.com/pricing</x:v>
      </x:c>
      <x:c r="Z67" s="22" t="str">
        <x:v>https://www.domo.com/product/ai</x:v>
      </x:c>
      <x:c r="AA67" s="22" t="str">
        <x:v>Official pricing describes custom credit consumption, and Domo.AI materials connect machine-learning inference and AI workflows to the platform.</x:v>
      </x:c>
      <x:c r="AB67" s="22" t="str">
        <x:v>Official pricing describes custom credit consumption, and Domo.AI materials connect machine-learning inference and AI workflows to the platform.</x:v>
      </x:c>
      <x:c r="AC67" s="22" t="str">
        <x:v>No numeric credit price, minimum credit commitment, recurring allowance, or overage price is publicly disclosed.</x:v>
      </x:c>
      <x:c r="AD67" s="22" t="str">
        <x:v>2026-07-12</x:v>
      </x:c>
      <x:c r="AE67" s="22" t="str">
        <x:v>Unauthenticated public web; locale not controllable; researcher context Asia/Kolkata</x:v>
      </x:c>
      <x:c r="AF67" s="22" t="str">
        <x:v>Not applicable / not displayed</x:v>
      </x:c>
      <x:c r="AG67" s="22" t="str">
        <x:v>Not publicly stated</x:v>
      </x:c>
      <x:c r="AH67" s="22" t="str">
        <x:v>Domo platform with Domo.AI (custom-credit pricing)</x:v>
      </x:c>
      <x:c r="AI67" s="22" t="str">
        <x:v>Not publicly stated</x:v>
      </x:c>
      <x:c r="AJ67" s="22" t="str">
        <x:v>Not publicly stated</x:v>
      </x:c>
      <x:c r="AK67" s="22" t="str">
        <x:v>Domo.AI within credit-based platform</x:v>
      </x:c>
      <x:c r="AL67" s="22" t="str">
        <x:v>Domo credits</x:v>
      </x:c>
      <x:c r="AM67" s="22" t="str">
        <x:v>Official terms define AI chat requests, AI operations, and model-token processing with explicit credit rates.</x:v>
      </x:c>
      <x:c r="AN67" s="22" t="str">
        <x:v>Not publicly disclosed</x:v>
      </x:c>
      <x:c r="AO67" s="22" t="str">
        <x:v>Not publicly disclosed</x:v>
      </x:c>
      <x:c r="AP67" s="22" t="str">
        <x:v>Criterion not passed</x:v>
      </x:c>
      <x:c r="AQ67" s="22" t="str">
        <x:v>Criterion not passed.</x:v>
      </x:c>
      <x:c r="AR67" s="22" t="str">
        <x:v>Minimum AI-eligible plan/access: Domo platform with Domo.AI (custom-credit pricing). AI packaging: Domo.AI within credit-based platform.</x:v>
      </x:c>
      <x:c r="AS67" s="22" t="str">
        <x:v>Criterion not passed.</x:v>
      </x:c>
      <x:c r="AT67" s="22" t="str">
        <x:v>AI packaging: Domo.AI within credit-based platform. Capability: Domo.AI.</x:v>
      </x:c>
      <x:c r="AU67" s="22" t="str">
        <x:v>AI billing unit or explicit no-meter basis: Domo credits. Supporting language/value: Official pricing describes custom credit consumption, and Domo.AI materials connect machine-learning inference and AI workflows to the platform.</x:v>
      </x:c>
      <x:c r="AV67" s="22" t="str">
        <x:v>Official consumption terms define 0.2 credits per AI chat request, 0.01 credits per AI operation, and model processing per million tokens. Source: https://www.domo.com/consumption-terms</x:v>
      </x:c>
      <x:c r="AW67" s="22" t="str">
        <x:v>Criterion not passed.</x:v>
      </x:c>
      <x:c r="AX67" s="22" t="str">
        <x:v>Criterion not passed.</x:v>
      </x:c>
      <x:c r="AY67" s="22" t="str">
        <x:v>Criterion not passed.</x:v>
      </x:c>
      <x:c r="AZ67" s="22" t="str">
        <x:v>Criterion not passed.</x:v>
      </x:c>
      <x:c r="BA67" s="22" t="str">
        <x:v>Priority: changed in r1 repair</x:v>
      </x:c>
      <x:c r="BB67" s="22" t="n">
        <x:v>4</x:v>
      </x:c>
      <x:c r="BC67" s="22" t="n">
        <x:f>R67-BB67</x:f>
        <x:v>0</x:v>
      </x:c>
      <x:c r="BD67" s="22" t="str">
        <x:f>IF(R67=SUM(H67:Q67),"PASS","FAIL")</x:f>
        <x:v>PASS</x:v>
      </x:c>
      <x:c r="BE67" s="22" t="str">
        <x:f>IF(S67=IF(R67&gt;=9,"Fully calculable",IF(R67&gt;=7,"Substantially calculable",IF(R67&gt;=4,"Partially calculable",IF(R67&gt;=1,"Limited disclosure","Not publicly calculable")))),"PASS","FAIL")</x:f>
        <x:v>PASS</x:v>
      </x:c>
      <x:c r="BF67" s="22" t="str">
        <x:f>IF(H67=0,"PASS",IF(AND(AQ67&lt;&gt;"",ISERROR(SEARCH("Criterion not passed",AQ67)),ISERROR(SEARCH("not fully recorded",AQ67))),"PASS","FAIL"))</x:f>
        <x:v>PASS</x:v>
      </x:c>
      <x:c r="BG67" s="22" t="str">
        <x:f>IF(I67=0,"PASS",IF(AND(AR67&lt;&gt;"",ISERROR(SEARCH("Criterion not passed",AR67)),ISERROR(SEARCH("not fully recorded",AR67))),"PASS","FAIL"))</x:f>
        <x:v>PASS</x:v>
      </x:c>
      <x:c r="BH67" s="22" t="str">
        <x:f>IF(J67=0,"PASS",IF(AND(AS67&lt;&gt;"",ISERROR(SEARCH("Criterion not passed",AS67)),ISERROR(SEARCH("not fully recorded",AS67))),"PASS","FAIL"))</x:f>
        <x:v>PASS</x:v>
      </x:c>
      <x:c r="BI67" s="22" t="str">
        <x:f>IF(K67=0,"PASS",IF(AND(AT67&lt;&gt;"",ISERROR(SEARCH("Criterion not passed",AT67)),ISERROR(SEARCH("not fully recorded",AT67))),"PASS","FAIL"))</x:f>
        <x:v>PASS</x:v>
      </x:c>
      <x:c r="BJ67" s="22" t="str">
        <x:f>IF(L67=0,"PASS",IF(AND(AU67&lt;&gt;"",ISERROR(SEARCH("Criterion not passed",AU67)),ISERROR(SEARCH("not fully recorded",AU67)),ISERROR(SEARCH("not publicly disclosed",AU67)),ISERROR(SEARCH("not disclosed",AU67)),ISERROR(SEARCH("not recorded",AU67)),ISERROR(SEARCH("not publicly defined",AU67)),ISERROR(SEARCH("not defined",AU67))),"PASS","FAIL"))</x:f>
        <x:v>PASS</x:v>
      </x:c>
      <x:c r="BK67" s="22" t="str">
        <x:f>IF(M67=0,"PASS",IF(AND(AV67&lt;&gt;"",ISERROR(SEARCH("Criterion not passed",AV67)),ISERROR(SEARCH("not fully recorded",AV67)),ISERROR(SEARCH("not publicly disclosed",AV67)),ISERROR(SEARCH("not disclosed",AV67)),ISERROR(SEARCH("not recorded",AV67)),ISERROR(SEARCH("not publicly defined",AV67)),ISERROR(SEARCH("not defined",AV67))),"PASS","FAIL"))</x:f>
        <x:v>PASS</x:v>
      </x:c>
      <x:c r="BL67" s="22" t="str">
        <x:f>IF(N67=0,"PASS",IF(AND(AW67&lt;&gt;"",ISERROR(SEARCH("Criterion not passed",AW67)),ISERROR(SEARCH("not fully recorded",AW67)),ISERROR(SEARCH("not publicly disclosed",AW67)),ISERROR(SEARCH("not disclosed",AW67)),ISERROR(SEARCH("not recorded",AW67)),ISERROR(SEARCH("not quantified",AW67)),ISERROR(SEARCH("one-time rather than recurring",AW67))),"PASS","FAIL"))</x:f>
        <x:v>PASS</x:v>
      </x:c>
      <x:c r="BM67" s="22" t="str">
        <x:f>IF(O67=0,"PASS",IF(AND(AX67&lt;&gt;"",ISERROR(SEARCH("Criterion not passed",AX67)),ISERROR(SEARCH("not fully recorded",AX67)),ISERROR(SEARCH("not publicly disclosed",AX67)),ISERROR(SEARCH("not disclosed",AX67)),ISERROR(SEARCH("not recorded",AX67)),ISERROR(SEARCH("not quantified",AX67)),ISERROR(SEARCH("no public",AX67))),"PASS","FAIL"))</x:f>
        <x:v>PASS</x:v>
      </x:c>
      <x:c r="BN67" s="22" t="str">
        <x:f>IF(P67=0,"PASS",IF(AND(AY67&lt;&gt;"",ISERROR(SEARCH("Criterion not passed",AY67)),ISERROR(SEARCH("not fully recorded",AY67)),ISERROR(SEARCH("not publicly calculable",AY67)),ISERROR(SEARCH("not calculable",AY67)),ISERROR(SEARCH("not recorded",AY67))),"PASS","FAIL"))</x:f>
        <x:v>PASS</x:v>
      </x:c>
      <x:c r="BO67" s="22" t="str">
        <x:f>IF(Q67=0,"PASS",IF(AND(AZ67&lt;&gt;"",ISERROR(SEARCH("Criterion not passed",AZ67)),ISERROR(SEARCH("not fully recorded",AZ67)),ISERROR(SEARCH("not publicly calculable",AZ67)),ISERROR(SEARCH("not calculable",AZ67)),ISERROR(SEARCH("not recorded",AZ67))),"PASS","FAIL"))</x:f>
        <x:v>PASS</x:v>
      </x:c>
      <x:c r="BP67" s="22" t="str">
        <x:f>IF(COUNTIF(BF67:BO67,"FAIL")=0,"PASS","FAIL")</x:f>
        <x:v>PASS</x:v>
      </x:c>
      <x:c r="BQ67" s="22" t="str"/>
      <x:c r="BR67" s="22" t="str"/>
      <x:c r="BS67" s="22" t="str"/>
      <x:c r="BT67" s="22" t="str"/>
      <x:c r="BU67" s="22" t="str"/>
      <x:c r="BV67" s="22" t="str"/>
    </x:row>
    <x:row r="68" ht="36" customHeight="1">
      <x:c r="A68" s="22" t="str">
        <x:v>V066</x:v>
      </x:c>
      <x:c r="B68" s="22" t="str">
        <x:v>Dreamdata</x:v>
      </x:c>
      <x:c r="C68" s="22" t="str">
        <x:v>Marketing analytics and attribution</x:v>
      </x:c>
      <x:c r="D68" s="22" t="str">
        <x:v>Dreamdata AI Chat</x:v>
      </x:c>
      <x:c r="E68" s="22" t="str">
        <x:v>$0 Free plan</x:v>
      </x:c>
      <x:c r="F68" s="22" t="str">
        <x:v>$0 for Dreamdata AI Chat on the free entry path</x:v>
      </x:c>
      <x:c r="G68" s="22" t="str">
        <x:v>Freemium plan; AI Chat included</x:v>
      </x:c>
      <x:c r="H68" s="22" t="n">
        <x:v>1</x:v>
      </x:c>
      <x:c r="I68" s="22" t="n">
        <x:v>1</x:v>
      </x:c>
      <x:c r="J68" s="22" t="n">
        <x:v>1</x:v>
      </x:c>
      <x:c r="K68" s="22" t="n">
        <x:v>1</x:v>
      </x:c>
      <x:c r="L68" s="22" t="n">
        <x:v>0</x:v>
      </x:c>
      <x:c r="M68" s="22" t="n">
        <x:v>0</x:v>
      </x:c>
      <x:c r="N68" s="22" t="n">
        <x:v>0</x:v>
      </x:c>
      <x:c r="O68" s="22" t="n">
        <x:v>0</x:v>
      </x:c>
      <x:c r="P68" s="22" t="n">
        <x:v>1</x:v>
      </x:c>
      <x:c r="Q68" s="22" t="n">
        <x:v>0</x:v>
      </x:c>
      <x:c r="R68" s="22" t="n">
        <x:f>SUM(H68:Q68)</x:f>
        <x:v>5</x:v>
      </x:c>
      <x:c r="S68" s="22" t="str">
        <x:f>IF(R68=0,"Not publicly calculable",IF(R68&lt;=3,"Limited disclosure",IF(R68&lt;=6,"Partially calculable",IF(R68&lt;=8,"Substantially calculable","Fully calculable"))))</x:f>
        <x:v>Partially calculable</x:v>
      </x:c>
      <x:c r="T68" s="22" t="str">
        <x:v>AI-assisted adjudicated r4</x:v>
      </x:c>
      <x:c r="U68" s="22" t="str">
        <x:v>Research complete - publication drafting pending</x:v>
      </x:c>
      <x:c r="V68" s="22" t="str">
        <x:v>https://dreamdata.io/pricing</x:v>
      </x:c>
      <x:c r="W68" s="22" t="str">
        <x:v>https://dreamdata.io/product/ai-chat</x:v>
      </x:c>
      <x:c r="X68" s="22" t="str">
        <x:v>Dreamdata official pricing/product page (descriptive record; live HTML title not independently captured in r2)</x:v>
      </x:c>
      <x:c r="Y68" s="22" t="str">
        <x:v>https://dreamdata.io/pricing</x:v>
      </x:c>
      <x:c r="Z68" s="22" t="str">
        <x:v>https://dreamdata.io/product/ai-chat</x:v>
      </x:c>
      <x:c r="AA68" s="22" t="str">
        <x:v>Official pricing displays a Free plan and maps Dreamdata AI Chat to public product access.</x:v>
      </x:c>
      <x:c r="AB68" s="22" t="str">
        <x:v>Official pricing displays a Free plan and maps Dreamdata AI Chat to public product access.</x:v>
      </x:c>
      <x:c r="AC68" s="22" t="str">
        <x:v>No AI-specific usage unit, recurring allowance, or incremental price is disclosed.</x:v>
      </x:c>
      <x:c r="AD68" s="22" t="str">
        <x:v>2026-07-12</x:v>
      </x:c>
      <x:c r="AE68" s="22" t="str">
        <x:v>Unauthenticated public web; locale not controllable; researcher context Asia/Kolkata</x:v>
      </x:c>
      <x:c r="AF68" s="22" t="str">
        <x:v>USD / free</x:v>
      </x:c>
      <x:c r="AG68" s="22" t="str">
        <x:v>Free</x:v>
      </x:c>
      <x:c r="AH68" s="22" t="str">
        <x:v>Free</x:v>
      </x:c>
      <x:c r="AI68" s="22" t="str">
        <x:v>Not stated</x:v>
      </x:c>
      <x:c r="AJ68" s="22" t="str">
        <x:v>None</x:v>
      </x:c>
      <x:c r="AK68" s="22" t="str">
        <x:v>AI Chat included</x:v>
      </x:c>
      <x:c r="AL68" s="22" t="str">
        <x:v>Not publicly disclosed</x:v>
      </x:c>
      <x:c r="AM68" s="22" t="str">
        <x:v>Not publicly disclosed</x:v>
      </x:c>
      <x:c r="AN68" s="22" t="str">
        <x:v>Not publicly disclosed</x:v>
      </x:c>
      <x:c r="AO68" s="22" t="str">
        <x:v>Not publicly disclosed</x:v>
      </x:c>
      <x:c r="AP68" s="22" t="str">
        <x:v>Criterion not passed</x:v>
      </x:c>
      <x:c r="AQ68" s="22" t="str">
        <x:v>Public base price: $0 Free plan. Source: https://dreamdata.io/pricing</x:v>
      </x:c>
      <x:c r="AR68" s="22" t="str">
        <x:v>Minimum AI-eligible plan/access: Free. AI packaging: AI Chat included.</x:v>
      </x:c>
      <x:c r="AS68" s="22" t="str">
        <x:v>Minimum commitment: None; billing cadence: Free; minimum AI access cost: $0 for Dreamdata AI Chat on the free entry path.</x:v>
      </x:c>
      <x:c r="AT68" s="22" t="str">
        <x:v>AI packaging: AI Chat included. Capability: Dreamdata AI Chat.</x:v>
      </x:c>
      <x:c r="AU68" s="22" t="str">
        <x:v>Criterion not passed.</x:v>
      </x:c>
      <x:c r="AV68" s="22" t="str">
        <x:v>Criterion not passed.</x:v>
      </x:c>
      <x:c r="AW68" s="22" t="str">
        <x:v>Criterion not passed.</x:v>
      </x:c>
      <x:c r="AX68" s="22" t="str">
        <x:v>Criterion not passed.</x:v>
      </x:c>
      <x:c r="AY68" s="22" t="str">
        <x:v>Minimum AI access cost: $0 for Dreamdata AI Chat on the free entry path.</x:v>
      </x:c>
      <x:c r="AZ68" s="22" t="str">
        <x:v>Criterion not passed.</x:v>
      </x:c>
      <x:c r="BA68" s="22" t="str">
        <x:v>Standard</x:v>
      </x:c>
      <x:c r="BB68" s="22" t="n">
        <x:v>5</x:v>
      </x:c>
      <x:c r="BC68" s="22" t="n">
        <x:f>R68-BB68</x:f>
        <x:v>0</x:v>
      </x:c>
      <x:c r="BD68" s="22" t="str">
        <x:f>IF(R68=SUM(H68:Q68),"PASS","FAIL")</x:f>
        <x:v>PASS</x:v>
      </x:c>
      <x:c r="BE68" s="22" t="str">
        <x:f>IF(S68=IF(R68&gt;=9,"Fully calculable",IF(R68&gt;=7,"Substantially calculable",IF(R68&gt;=4,"Partially calculable",IF(R68&gt;=1,"Limited disclosure","Not publicly calculable")))),"PASS","FAIL")</x:f>
        <x:v>PASS</x:v>
      </x:c>
      <x:c r="BF68" s="22" t="str">
        <x:f>IF(H68=0,"PASS",IF(AND(AQ68&lt;&gt;"",ISERROR(SEARCH("Criterion not passed",AQ68)),ISERROR(SEARCH("not fully recorded",AQ68))),"PASS","FAIL"))</x:f>
        <x:v>PASS</x:v>
      </x:c>
      <x:c r="BG68" s="22" t="str">
        <x:f>IF(I68=0,"PASS",IF(AND(AR68&lt;&gt;"",ISERROR(SEARCH("Criterion not passed",AR68)),ISERROR(SEARCH("not fully recorded",AR68))),"PASS","FAIL"))</x:f>
        <x:v>PASS</x:v>
      </x:c>
      <x:c r="BH68" s="22" t="str">
        <x:f>IF(J68=0,"PASS",IF(AND(AS68&lt;&gt;"",ISERROR(SEARCH("Criterion not passed",AS68)),ISERROR(SEARCH("not fully recorded",AS68))),"PASS","FAIL"))</x:f>
        <x:v>PASS</x:v>
      </x:c>
      <x:c r="BI68" s="22" t="str">
        <x:f>IF(K68=0,"PASS",IF(AND(AT68&lt;&gt;"",ISERROR(SEARCH("Criterion not passed",AT68)),ISERROR(SEARCH("not fully recorded",AT68))),"PASS","FAIL"))</x:f>
        <x:v>PASS</x:v>
      </x:c>
      <x:c r="BJ68" s="22" t="str">
        <x:f>IF(L68=0,"PASS",IF(AND(AU68&lt;&gt;"",ISERROR(SEARCH("Criterion not passed",AU68)),ISERROR(SEARCH("not fully recorded",AU68)),ISERROR(SEARCH("not publicly disclosed",AU68)),ISERROR(SEARCH("not disclosed",AU68)),ISERROR(SEARCH("not recorded",AU68)),ISERROR(SEARCH("not publicly defined",AU68)),ISERROR(SEARCH("not defined",AU68))),"PASS","FAIL"))</x:f>
        <x:v>PASS</x:v>
      </x:c>
      <x:c r="BK68" s="22" t="str">
        <x:f>IF(M68=0,"PASS",IF(AND(AV68&lt;&gt;"",ISERROR(SEARCH("Criterion not passed",AV68)),ISERROR(SEARCH("not fully recorded",AV68)),ISERROR(SEARCH("not publicly disclosed",AV68)),ISERROR(SEARCH("not disclosed",AV68)),ISERROR(SEARCH("not recorded",AV68)),ISERROR(SEARCH("not publicly defined",AV68)),ISERROR(SEARCH("not defined",AV68))),"PASS","FAIL"))</x:f>
        <x:v>PASS</x:v>
      </x:c>
      <x:c r="BL68" s="22" t="str">
        <x:f>IF(N68=0,"PASS",IF(AND(AW68&lt;&gt;"",ISERROR(SEARCH("Criterion not passed",AW68)),ISERROR(SEARCH("not fully recorded",AW68)),ISERROR(SEARCH("not publicly disclosed",AW68)),ISERROR(SEARCH("not disclosed",AW68)),ISERROR(SEARCH("not recorded",AW68)),ISERROR(SEARCH("not quantified",AW68)),ISERROR(SEARCH("one-time rather than recurring",AW68))),"PASS","FAIL"))</x:f>
        <x:v>PASS</x:v>
      </x:c>
      <x:c r="BM68" s="22" t="str">
        <x:f>IF(O68=0,"PASS",IF(AND(AX68&lt;&gt;"",ISERROR(SEARCH("Criterion not passed",AX68)),ISERROR(SEARCH("not fully recorded",AX68)),ISERROR(SEARCH("not publicly disclosed",AX68)),ISERROR(SEARCH("not disclosed",AX68)),ISERROR(SEARCH("not recorded",AX68)),ISERROR(SEARCH("not quantified",AX68)),ISERROR(SEARCH("no public",AX68))),"PASS","FAIL"))</x:f>
        <x:v>PASS</x:v>
      </x:c>
      <x:c r="BN68" s="22" t="str">
        <x:f>IF(P68=0,"PASS",IF(AND(AY68&lt;&gt;"",ISERROR(SEARCH("Criterion not passed",AY68)),ISERROR(SEARCH("not fully recorded",AY68)),ISERROR(SEARCH("not publicly calculable",AY68)),ISERROR(SEARCH("not calculable",AY68)),ISERROR(SEARCH("not recorded",AY68))),"PASS","FAIL"))</x:f>
        <x:v>PASS</x:v>
      </x:c>
      <x:c r="BO68" s="22" t="str">
        <x:f>IF(Q68=0,"PASS",IF(AND(AZ68&lt;&gt;"",ISERROR(SEARCH("Criterion not passed",AZ68)),ISERROR(SEARCH("not fully recorded",AZ68)),ISERROR(SEARCH("not publicly calculable",AZ68)),ISERROR(SEARCH("not calculable",AZ68)),ISERROR(SEARCH("not recorded",AZ68))),"PASS","FAIL"))</x:f>
        <x:v>PASS</x:v>
      </x:c>
      <x:c r="BP68" s="22" t="str">
        <x:f>IF(COUNTIF(BF68:BO68,"FAIL")=0,"PASS","FAIL")</x:f>
        <x:v>PASS</x:v>
      </x:c>
      <x:c r="BQ68" s="22" t="str"/>
      <x:c r="BR68" s="22" t="str"/>
      <x:c r="BS68" s="22" t="str"/>
      <x:c r="BT68" s="22" t="str"/>
      <x:c r="BU68" s="22" t="str"/>
      <x:c r="BV68" s="22" t="str"/>
    </x:row>
    <x:row r="69" ht="36" customHeight="1">
      <x:c r="A69" s="22" t="str">
        <x:v>V067</x:v>
      </x:c>
      <x:c r="B69" s="22" t="str">
        <x:v>Fullstory</x:v>
      </x:c>
      <x:c r="C69" s="22" t="str">
        <x:v>Marketing analytics and attribution</x:v>
      </x:c>
      <x:c r="D69" s="22" t="str">
        <x:v>StoryAI</x:v>
      </x:c>
      <x:c r="E69" s="22" t="str">
        <x:v>No numeric public price</x:v>
      </x:c>
      <x:c r="F69" s="22" t="str">
        <x:v>Not publicly calculable</x:v>
      </x:c>
      <x:c r="G69" s="22" t="str">
        <x:v>Quote-based plans; StoryAI mapped to Advanced/Enterprise</x:v>
      </x:c>
      <x:c r="H69" s="22" t="n">
        <x:v>0</x:v>
      </x:c>
      <x:c r="I69" s="22" t="n">
        <x:v>1</x:v>
      </x:c>
      <x:c r="J69" s="22" t="n">
        <x:v>0</x:v>
      </x:c>
      <x:c r="K69" s="22" t="n">
        <x:v>1</x:v>
      </x:c>
      <x:c r="L69" s="22" t="n">
        <x:v>0</x:v>
      </x:c>
      <x:c r="M69" s="22" t="n">
        <x:v>0</x:v>
      </x:c>
      <x:c r="N69" s="22" t="n">
        <x:v>0</x:v>
      </x:c>
      <x:c r="O69" s="22" t="n">
        <x:v>0</x:v>
      </x:c>
      <x:c r="P69" s="22" t="n">
        <x:v>0</x:v>
      </x:c>
      <x:c r="Q69" s="22" t="n">
        <x:v>0</x:v>
      </x:c>
      <x:c r="R69" s="22" t="n">
        <x:f>SUM(H69:Q69)</x:f>
        <x:v>2</x:v>
      </x:c>
      <x:c r="S69" s="22" t="str">
        <x:f>IF(R69=0,"Not publicly calculable",IF(R69&lt;=3,"Limited disclosure",IF(R69&lt;=6,"Partially calculable",IF(R69&lt;=8,"Substantially calculable","Fully calculable"))))</x:f>
        <x:v>Limited disclosure</x:v>
      </x:c>
      <x:c r="T69" s="22" t="str">
        <x:v>AI-assisted adjudicated r4</x:v>
      </x:c>
      <x:c r="U69" s="22" t="str">
        <x:v>Research complete - publication drafting pending</x:v>
      </x:c>
      <x:c r="V69" s="22" t="str">
        <x:v>https://www.fullstory.com/pricing/</x:v>
      </x:c>
      <x:c r="W69" s="22" t="str">
        <x:v>https://help.fullstory.com/hc/en-us/articles/20709839872535-StoryAI-Session-Summaries</x:v>
      </x:c>
      <x:c r="X69" s="22" t="str">
        <x:v>Fullstory official pricing/product page (descriptive record; live HTML title not independently captured in r2)</x:v>
      </x:c>
      <x:c r="Y69" s="22" t="str">
        <x:v>https://www.fullstory.com/pricing/</x:v>
      </x:c>
      <x:c r="Z69" s="22" t="str">
        <x:v>https://help.fullstory.com/hc/en-us/articles/20709839872535-StoryAI-Session-Summaries</x:v>
      </x:c>
      <x:c r="AA69" s="22" t="str">
        <x:v>Official Fullstory documentation maps StoryAI Session Summaries to Advanced and Enterprise and presents StoryAI Premium separately, while plan prices remain quote-gated.</x:v>
      </x:c>
      <x:c r="AB69" s="22" t="str">
        <x:v>Official Fullstory documentation maps StoryAI Session Summaries to Advanced and Enterprise and presents StoryAI Premium separately, while plan prices remain quote-gated.</x:v>
      </x:c>
      <x:c r="AC69" s="22" t="str">
        <x:v>Plan identity and packaging are public, but the minimum financial commitment and AI usage economics are not.</x:v>
      </x:c>
      <x:c r="AD69" s="22" t="str">
        <x:v>2026-07-12</x:v>
      </x:c>
      <x:c r="AE69" s="22" t="str">
        <x:v>Unauthenticated public web; locale not controllable; researcher context Asia/Kolkata</x:v>
      </x:c>
      <x:c r="AF69" s="22" t="str">
        <x:v>Not applicable / not displayed</x:v>
      </x:c>
      <x:c r="AG69" s="22" t="str">
        <x:v>Not publicly stated</x:v>
      </x:c>
      <x:c r="AH69" s="22" t="str">
        <x:v>Advanced (for Session Summaries)</x:v>
      </x:c>
      <x:c r="AI69" s="22" t="str">
        <x:v>Not publicly stated</x:v>
      </x:c>
      <x:c r="AJ69" s="22" t="str">
        <x:v>Not publicly stated</x:v>
      </x:c>
      <x:c r="AK69" s="22" t="str">
        <x:v>StoryAI Session Summaries in Advanced/Enterprise; Premium option separate</x:v>
      </x:c>
      <x:c r="AL69" s="22" t="str">
        <x:v>Not publicly disclosed</x:v>
      </x:c>
      <x:c r="AM69" s="22" t="str">
        <x:v>Not publicly disclosed</x:v>
      </x:c>
      <x:c r="AN69" s="22" t="str">
        <x:v>Not publicly disclosed</x:v>
      </x:c>
      <x:c r="AO69" s="22" t="str">
        <x:v>Not publicly disclosed</x:v>
      </x:c>
      <x:c r="AP69" s="22" t="str">
        <x:v>Criterion not passed</x:v>
      </x:c>
      <x:c r="AQ69" s="22" t="str">
        <x:v>Criterion not passed.</x:v>
      </x:c>
      <x:c r="AR69" s="22" t="str">
        <x:v>Minimum AI-eligible plan/access: Advanced (for Session Summaries). AI packaging: StoryAI Session Summaries in Advanced/Enterprise; Premium option separate.</x:v>
      </x:c>
      <x:c r="AS69" s="22" t="str">
        <x:v>Criterion not passed.</x:v>
      </x:c>
      <x:c r="AT69" s="22" t="str">
        <x:v>AI packaging: StoryAI Session Summaries in Advanced/Enterprise; Premium option separate. Capability: StoryAI.</x:v>
      </x:c>
      <x:c r="AU69" s="22" t="str">
        <x:v>Criterion not passed.</x:v>
      </x:c>
      <x:c r="AV69" s="22" t="str">
        <x:v>Criterion not passed.</x:v>
      </x:c>
      <x:c r="AW69" s="22" t="str">
        <x:v>Criterion not passed.</x:v>
      </x:c>
      <x:c r="AX69" s="22" t="str">
        <x:v>Criterion not passed.</x:v>
      </x:c>
      <x:c r="AY69" s="22" t="str">
        <x:v>Criterion not passed.</x:v>
      </x:c>
      <x:c r="AZ69" s="22" t="str">
        <x:v>Criterion not passed.</x:v>
      </x:c>
      <x:c r="BA69" s="22" t="str">
        <x:v>Priority: score 0-3</x:v>
      </x:c>
      <x:c r="BB69" s="22" t="n">
        <x:v>2</x:v>
      </x:c>
      <x:c r="BC69" s="22" t="n">
        <x:f>R69-BB69</x:f>
        <x:v>0</x:v>
      </x:c>
      <x:c r="BD69" s="22" t="str">
        <x:f>IF(R69=SUM(H69:Q69),"PASS","FAIL")</x:f>
        <x:v>PASS</x:v>
      </x:c>
      <x:c r="BE69" s="22" t="str">
        <x:f>IF(S69=IF(R69&gt;=9,"Fully calculable",IF(R69&gt;=7,"Substantially calculable",IF(R69&gt;=4,"Partially calculable",IF(R69&gt;=1,"Limited disclosure","Not publicly calculable")))),"PASS","FAIL")</x:f>
        <x:v>PASS</x:v>
      </x:c>
      <x:c r="BF69" s="22" t="str">
        <x:f>IF(H69=0,"PASS",IF(AND(AQ69&lt;&gt;"",ISERROR(SEARCH("Criterion not passed",AQ69)),ISERROR(SEARCH("not fully recorded",AQ69))),"PASS","FAIL"))</x:f>
        <x:v>PASS</x:v>
      </x:c>
      <x:c r="BG69" s="22" t="str">
        <x:f>IF(I69=0,"PASS",IF(AND(AR69&lt;&gt;"",ISERROR(SEARCH("Criterion not passed",AR69)),ISERROR(SEARCH("not fully recorded",AR69))),"PASS","FAIL"))</x:f>
        <x:v>PASS</x:v>
      </x:c>
      <x:c r="BH69" s="22" t="str">
        <x:f>IF(J69=0,"PASS",IF(AND(AS69&lt;&gt;"",ISERROR(SEARCH("Criterion not passed",AS69)),ISERROR(SEARCH("not fully recorded",AS69))),"PASS","FAIL"))</x:f>
        <x:v>PASS</x:v>
      </x:c>
      <x:c r="BI69" s="22" t="str">
        <x:f>IF(K69=0,"PASS",IF(AND(AT69&lt;&gt;"",ISERROR(SEARCH("Criterion not passed",AT69)),ISERROR(SEARCH("not fully recorded",AT69))),"PASS","FAIL"))</x:f>
        <x:v>PASS</x:v>
      </x:c>
      <x:c r="BJ69" s="22" t="str">
        <x:f>IF(L69=0,"PASS",IF(AND(AU69&lt;&gt;"",ISERROR(SEARCH("Criterion not passed",AU69)),ISERROR(SEARCH("not fully recorded",AU69)),ISERROR(SEARCH("not publicly disclosed",AU69)),ISERROR(SEARCH("not disclosed",AU69)),ISERROR(SEARCH("not recorded",AU69)),ISERROR(SEARCH("not publicly defined",AU69)),ISERROR(SEARCH("not defined",AU69))),"PASS","FAIL"))</x:f>
        <x:v>PASS</x:v>
      </x:c>
      <x:c r="BK69" s="22" t="str">
        <x:f>IF(M69=0,"PASS",IF(AND(AV69&lt;&gt;"",ISERROR(SEARCH("Criterion not passed",AV69)),ISERROR(SEARCH("not fully recorded",AV69)),ISERROR(SEARCH("not publicly disclosed",AV69)),ISERROR(SEARCH("not disclosed",AV69)),ISERROR(SEARCH("not recorded",AV69)),ISERROR(SEARCH("not publicly defined",AV69)),ISERROR(SEARCH("not defined",AV69))),"PASS","FAIL"))</x:f>
        <x:v>PASS</x:v>
      </x:c>
      <x:c r="BL69" s="22" t="str">
        <x:f>IF(N69=0,"PASS",IF(AND(AW69&lt;&gt;"",ISERROR(SEARCH("Criterion not passed",AW69)),ISERROR(SEARCH("not fully recorded",AW69)),ISERROR(SEARCH("not publicly disclosed",AW69)),ISERROR(SEARCH("not disclosed",AW69)),ISERROR(SEARCH("not recorded",AW69)),ISERROR(SEARCH("not quantified",AW69)),ISERROR(SEARCH("one-time rather than recurring",AW69))),"PASS","FAIL"))</x:f>
        <x:v>PASS</x:v>
      </x:c>
      <x:c r="BM69" s="22" t="str">
        <x:f>IF(O69=0,"PASS",IF(AND(AX69&lt;&gt;"",ISERROR(SEARCH("Criterion not passed",AX69)),ISERROR(SEARCH("not fully recorded",AX69)),ISERROR(SEARCH("not publicly disclosed",AX69)),ISERROR(SEARCH("not disclosed",AX69)),ISERROR(SEARCH("not recorded",AX69)),ISERROR(SEARCH("not quantified",AX69)),ISERROR(SEARCH("no public",AX69))),"PASS","FAIL"))</x:f>
        <x:v>PASS</x:v>
      </x:c>
      <x:c r="BN69" s="22" t="str">
        <x:f>IF(P69=0,"PASS",IF(AND(AY69&lt;&gt;"",ISERROR(SEARCH("Criterion not passed",AY69)),ISERROR(SEARCH("not fully recorded",AY69)),ISERROR(SEARCH("not publicly calculable",AY69)),ISERROR(SEARCH("not calculable",AY69)),ISERROR(SEARCH("not recorded",AY69))),"PASS","FAIL"))</x:f>
        <x:v>PASS</x:v>
      </x:c>
      <x:c r="BO69" s="22" t="str">
        <x:f>IF(Q69=0,"PASS",IF(AND(AZ69&lt;&gt;"",ISERROR(SEARCH("Criterion not passed",AZ69)),ISERROR(SEARCH("not fully recorded",AZ69)),ISERROR(SEARCH("not publicly calculable",AZ69)),ISERROR(SEARCH("not calculable",AZ69)),ISERROR(SEARCH("not recorded",AZ69))),"PASS","FAIL"))</x:f>
        <x:v>PASS</x:v>
      </x:c>
      <x:c r="BP69" s="22" t="str">
        <x:f>IF(COUNTIF(BF69:BO69,"FAIL")=0,"PASS","FAIL")</x:f>
        <x:v>PASS</x:v>
      </x:c>
      <x:c r="BQ69" s="22" t="str"/>
      <x:c r="BR69" s="22" t="str"/>
      <x:c r="BS69" s="22" t="str"/>
      <x:c r="BT69" s="22" t="str"/>
      <x:c r="BU69" s="22" t="str"/>
      <x:c r="BV69" s="22" t="str"/>
    </x:row>
    <x:row r="70" ht="36" customHeight="1">
      <x:c r="A70" s="22" t="str">
        <x:v>V068</x:v>
      </x:c>
      <x:c r="B70" s="22" t="str">
        <x:v>Funnel</x:v>
      </x:c>
      <x:c r="C70" s="22" t="str">
        <x:v>Marketing analytics and attribution</x:v>
      </x:c>
      <x:c r="D70" s="22" t="str">
        <x:v>Funnel AI</x:v>
      </x:c>
      <x:c r="E70" s="22" t="str">
        <x:v>$300/month Starter billed annually; AI-eligible Digital Measurement example $2,250/month billed annually</x:v>
      </x:c>
      <x:c r="F70" s="22" t="str">
        <x:v>$27,000/year for the displayed Digital Measurement package that includes automated AI insights</x:v>
      </x:c>
      <x:c r="G70" s="22" t="str">
        <x:v>Annual subscription; AI insights included in qualifying package</x:v>
      </x:c>
      <x:c r="H70" s="22" t="n">
        <x:v>1</x:v>
      </x:c>
      <x:c r="I70" s="22" t="n">
        <x:v>1</x:v>
      </x:c>
      <x:c r="J70" s="22" t="n">
        <x:v>1</x:v>
      </x:c>
      <x:c r="K70" s="22" t="n">
        <x:v>1</x:v>
      </x:c>
      <x:c r="L70" s="22" t="n">
        <x:v>0</x:v>
      </x:c>
      <x:c r="M70" s="22" t="n">
        <x:v>0</x:v>
      </x:c>
      <x:c r="N70" s="22" t="n">
        <x:v>0</x:v>
      </x:c>
      <x:c r="O70" s="22" t="n">
        <x:v>0</x:v>
      </x:c>
      <x:c r="P70" s="22" t="n">
        <x:v>1</x:v>
      </x:c>
      <x:c r="Q70" s="22" t="n">
        <x:v>0</x:v>
      </x:c>
      <x:c r="R70" s="22" t="n">
        <x:f>SUM(H70:Q70)</x:f>
        <x:v>5</x:v>
      </x:c>
      <x:c r="S70" s="22" t="str">
        <x:f>IF(R70=0,"Not publicly calculable",IF(R70&lt;=3,"Limited disclosure",IF(R70&lt;=6,"Partially calculable",IF(R70&lt;=8,"Substantially calculable","Fully calculable"))))</x:f>
        <x:v>Partially calculable</x:v>
      </x:c>
      <x:c r="T70" s="22" t="str">
        <x:v>AI-assisted adjudicated r4</x:v>
      </x:c>
      <x:c r="U70" s="22" t="str">
        <x:v>Research complete - publication drafting pending</x:v>
      </x:c>
      <x:c r="V70" s="22" t="str">
        <x:v>https://funnel.io/pricing</x:v>
      </x:c>
      <x:c r="W70" s="22" t="str">
        <x:v>https://funnel.io/pricing</x:v>
      </x:c>
      <x:c r="X70" s="22" t="str">
        <x:v>Funnel official pricing/product page (descriptive record; live HTML title not independently captured in r2)</x:v>
      </x:c>
      <x:c r="Y70" s="22" t="str">
        <x:v>https://funnel.io/pricing</x:v>
      </x:c>
      <x:c r="Z70" s="22" t="str"/>
      <x:c r="AA70" s="22" t="str">
        <x:v>Official pricing displays Starter at $300/month annually and an estimated Digital Measurement package at $2,250/month annually that includes automated AI insights.</x:v>
      </x:c>
      <x:c r="AB70" s="22" t="str">
        <x:v>Official pricing displays Starter at $300/month annually and an estimated Digital Measurement package at $2,250/month annually that includes automated AI insights.</x:v>
      </x:c>
      <x:c r="AC70" s="22" t="str">
        <x:v>The page is calculator-driven and values can vary by configuration; the recorded example is frozen as the reproducible scoring basis.</x:v>
      </x:c>
      <x:c r="AD70" s="22" t="str">
        <x:v>2026-07-12</x:v>
      </x:c>
      <x:c r="AE70" s="22" t="str">
        <x:v>Unauthenticated public web; locale not controllable; researcher context Asia/Kolkata</x:v>
      </x:c>
      <x:c r="AF70" s="22" t="str">
        <x:v>USD</x:v>
      </x:c>
      <x:c r="AG70" s="22" t="str">
        <x:v>Annual billing</x:v>
      </x:c>
      <x:c r="AH70" s="22" t="str">
        <x:v>Displayed Digital Measurement configuration</x:v>
      </x:c>
      <x:c r="AI70" s="22" t="str">
        <x:v>Not stated</x:v>
      </x:c>
      <x:c r="AJ70" s="22" t="str">
        <x:v>12 months</x:v>
      </x:c>
      <x:c r="AK70" s="22" t="str">
        <x:v>Automated AI insights included in qualifying measurement package</x:v>
      </x:c>
      <x:c r="AL70" s="22" t="str">
        <x:v>Not publicly disclosed</x:v>
      </x:c>
      <x:c r="AM70" s="22" t="str">
        <x:v>Not publicly disclosed</x:v>
      </x:c>
      <x:c r="AN70" s="22" t="str">
        <x:v>Not publicly disclosed</x:v>
      </x:c>
      <x:c r="AO70" s="22" t="str">
        <x:v>Not publicly disclosed</x:v>
      </x:c>
      <x:c r="AP70" s="22" t="str">
        <x:v>Criterion not passed</x:v>
      </x:c>
      <x:c r="AQ70" s="22" t="str">
        <x:v>Public base price: $300/month Starter billed annually; AI-eligible Digital Measurement example $2,250/month billed annually. Source: https://funnel.io/pricing</x:v>
      </x:c>
      <x:c r="AR70" s="22" t="str">
        <x:v>Minimum AI-eligible plan/access: Displayed Digital Measurement configuration. AI packaging: Automated AI insights included in qualifying measurement package.</x:v>
      </x:c>
      <x:c r="AS70" s="22" t="str">
        <x:v>Minimum commitment: 12 months; billing cadence: Annual billing; minimum AI access cost: $27,000/year for the displayed Digital Measurement package that includes automated AI insights.</x:v>
      </x:c>
      <x:c r="AT70" s="22" t="str">
        <x:v>AI packaging: Automated AI insights included in qualifying measurement package. Capability: Funnel AI.</x:v>
      </x:c>
      <x:c r="AU70" s="22" t="str">
        <x:v>Criterion not passed.</x:v>
      </x:c>
      <x:c r="AV70" s="22" t="str">
        <x:v>Criterion not passed.</x:v>
      </x:c>
      <x:c r="AW70" s="22" t="str">
        <x:v>Criterion not passed.</x:v>
      </x:c>
      <x:c r="AX70" s="22" t="str">
        <x:v>Criterion not passed.</x:v>
      </x:c>
      <x:c r="AY70" s="22" t="str">
        <x:v>Minimum AI access cost: $27,000/year for the displayed Digital Measurement package that includes automated AI insights.</x:v>
      </x:c>
      <x:c r="AZ70" s="22" t="str">
        <x:v>Criterion not passed.</x:v>
      </x:c>
      <x:c r="BA70" s="22" t="str">
        <x:v>Standard</x:v>
      </x:c>
      <x:c r="BB70" s="22" t="n">
        <x:v>5</x:v>
      </x:c>
      <x:c r="BC70" s="22" t="n">
        <x:f>R70-BB70</x:f>
        <x:v>0</x:v>
      </x:c>
      <x:c r="BD70" s="22" t="str">
        <x:f>IF(R70=SUM(H70:Q70),"PASS","FAIL")</x:f>
        <x:v>PASS</x:v>
      </x:c>
      <x:c r="BE70" s="22" t="str">
        <x:f>IF(S70=IF(R70&gt;=9,"Fully calculable",IF(R70&gt;=7,"Substantially calculable",IF(R70&gt;=4,"Partially calculable",IF(R70&gt;=1,"Limited disclosure","Not publicly calculable")))),"PASS","FAIL")</x:f>
        <x:v>PASS</x:v>
      </x:c>
      <x:c r="BF70" s="22" t="str">
        <x:f>IF(H70=0,"PASS",IF(AND(AQ70&lt;&gt;"",ISERROR(SEARCH("Criterion not passed",AQ70)),ISERROR(SEARCH("not fully recorded",AQ70))),"PASS","FAIL"))</x:f>
        <x:v>PASS</x:v>
      </x:c>
      <x:c r="BG70" s="22" t="str">
        <x:f>IF(I70=0,"PASS",IF(AND(AR70&lt;&gt;"",ISERROR(SEARCH("Criterion not passed",AR70)),ISERROR(SEARCH("not fully recorded",AR70))),"PASS","FAIL"))</x:f>
        <x:v>PASS</x:v>
      </x:c>
      <x:c r="BH70" s="22" t="str">
        <x:f>IF(J70=0,"PASS",IF(AND(AS70&lt;&gt;"",ISERROR(SEARCH("Criterion not passed",AS70)),ISERROR(SEARCH("not fully recorded",AS70))),"PASS","FAIL"))</x:f>
        <x:v>PASS</x:v>
      </x:c>
      <x:c r="BI70" s="22" t="str">
        <x:f>IF(K70=0,"PASS",IF(AND(AT70&lt;&gt;"",ISERROR(SEARCH("Criterion not passed",AT70)),ISERROR(SEARCH("not fully recorded",AT70))),"PASS","FAIL"))</x:f>
        <x:v>PASS</x:v>
      </x:c>
      <x:c r="BJ70" s="22" t="str">
        <x:f>IF(L70=0,"PASS",IF(AND(AU70&lt;&gt;"",ISERROR(SEARCH("Criterion not passed",AU70)),ISERROR(SEARCH("not fully recorded",AU70)),ISERROR(SEARCH("not publicly disclosed",AU70)),ISERROR(SEARCH("not disclosed",AU70)),ISERROR(SEARCH("not recorded",AU70)),ISERROR(SEARCH("not publicly defined",AU70)),ISERROR(SEARCH("not defined",AU70))),"PASS","FAIL"))</x:f>
        <x:v>PASS</x:v>
      </x:c>
      <x:c r="BK70" s="22" t="str">
        <x:f>IF(M70=0,"PASS",IF(AND(AV70&lt;&gt;"",ISERROR(SEARCH("Criterion not passed",AV70)),ISERROR(SEARCH("not fully recorded",AV70)),ISERROR(SEARCH("not publicly disclosed",AV70)),ISERROR(SEARCH("not disclosed",AV70)),ISERROR(SEARCH("not recorded",AV70)),ISERROR(SEARCH("not publicly defined",AV70)),ISERROR(SEARCH("not defined",AV70))),"PASS","FAIL"))</x:f>
        <x:v>PASS</x:v>
      </x:c>
      <x:c r="BL70" s="22" t="str">
        <x:f>IF(N70=0,"PASS",IF(AND(AW70&lt;&gt;"",ISERROR(SEARCH("Criterion not passed",AW70)),ISERROR(SEARCH("not fully recorded",AW70)),ISERROR(SEARCH("not publicly disclosed",AW70)),ISERROR(SEARCH("not disclosed",AW70)),ISERROR(SEARCH("not recorded",AW70)),ISERROR(SEARCH("not quantified",AW70)),ISERROR(SEARCH("one-time rather than recurring",AW70))),"PASS","FAIL"))</x:f>
        <x:v>PASS</x:v>
      </x:c>
      <x:c r="BM70" s="22" t="str">
        <x:f>IF(O70=0,"PASS",IF(AND(AX70&lt;&gt;"",ISERROR(SEARCH("Criterion not passed",AX70)),ISERROR(SEARCH("not fully recorded",AX70)),ISERROR(SEARCH("not publicly disclosed",AX70)),ISERROR(SEARCH("not disclosed",AX70)),ISERROR(SEARCH("not recorded",AX70)),ISERROR(SEARCH("not quantified",AX70)),ISERROR(SEARCH("no public",AX70))),"PASS","FAIL"))</x:f>
        <x:v>PASS</x:v>
      </x:c>
      <x:c r="BN70" s="22" t="str">
        <x:f>IF(P70=0,"PASS",IF(AND(AY70&lt;&gt;"",ISERROR(SEARCH("Criterion not passed",AY70)),ISERROR(SEARCH("not fully recorded",AY70)),ISERROR(SEARCH("not publicly calculable",AY70)),ISERROR(SEARCH("not calculable",AY70)),ISERROR(SEARCH("not recorded",AY70))),"PASS","FAIL"))</x:f>
        <x:v>PASS</x:v>
      </x:c>
      <x:c r="BO70" s="22" t="str">
        <x:f>IF(Q70=0,"PASS",IF(AND(AZ70&lt;&gt;"",ISERROR(SEARCH("Criterion not passed",AZ70)),ISERROR(SEARCH("not fully recorded",AZ70)),ISERROR(SEARCH("not publicly calculable",AZ70)),ISERROR(SEARCH("not calculable",AZ70)),ISERROR(SEARCH("not recorded",AZ70))),"PASS","FAIL"))</x:f>
        <x:v>PASS</x:v>
      </x:c>
      <x:c r="BP70" s="22" t="str">
        <x:f>IF(COUNTIF(BF70:BO70,"FAIL")=0,"PASS","FAIL")</x:f>
        <x:v>PASS</x:v>
      </x:c>
      <x:c r="BQ70" s="22" t="str"/>
      <x:c r="BR70" s="22" t="str"/>
      <x:c r="BS70" s="22" t="str"/>
      <x:c r="BT70" s="22" t="str"/>
      <x:c r="BU70" s="22" t="str"/>
      <x:c r="BV70" s="22" t="str"/>
    </x:row>
    <x:row r="71" ht="36" customHeight="1">
      <x:c r="A71" s="22" t="str">
        <x:v>V069</x:v>
      </x:c>
      <x:c r="B71" s="22" t="str">
        <x:v>Heap</x:v>
      </x:c>
      <x:c r="C71" s="22" t="str">
        <x:v>Marketing analytics and attribution</x:v>
      </x:c>
      <x:c r="D71" s="22" t="str">
        <x:v>Heap AI / Illuminate</x:v>
      </x:c>
      <x:c r="E71" s="22" t="str">
        <x:v>$0 Free plan</x:v>
      </x:c>
      <x:c r="F71" s="22" t="str">
        <x:v>Growth is the first identified plan with AI Assistant; numeric price not reproducibly public</x:v>
      </x:c>
      <x:c r="G71" s="22" t="str">
        <x:v>Freemium platform; AI Assistant in higher plan</x:v>
      </x:c>
      <x:c r="H71" s="22" t="n">
        <x:v>1</x:v>
      </x:c>
      <x:c r="I71" s="22" t="n">
        <x:v>1</x:v>
      </x:c>
      <x:c r="J71" s="22" t="n">
        <x:v>0</x:v>
      </x:c>
      <x:c r="K71" s="22" t="n">
        <x:v>1</x:v>
      </x:c>
      <x:c r="L71" s="22" t="n">
        <x:v>0</x:v>
      </x:c>
      <x:c r="M71" s="22" t="n">
        <x:v>0</x:v>
      </x:c>
      <x:c r="N71" s="22" t="n">
        <x:v>0</x:v>
      </x:c>
      <x:c r="O71" s="22" t="n">
        <x:v>0</x:v>
      </x:c>
      <x:c r="P71" s="22" t="n">
        <x:v>0</x:v>
      </x:c>
      <x:c r="Q71" s="22" t="n">
        <x:v>0</x:v>
      </x:c>
      <x:c r="R71" s="22" t="n">
        <x:f>SUM(H71:Q71)</x:f>
        <x:v>3</x:v>
      </x:c>
      <x:c r="S71" s="22" t="str">
        <x:f>IF(R71=0,"Not publicly calculable",IF(R71&lt;=3,"Limited disclosure",IF(R71&lt;=6,"Partially calculable",IF(R71&lt;=8,"Substantially calculable","Fully calculable"))))</x:f>
        <x:v>Limited disclosure</x:v>
      </x:c>
      <x:c r="T71" s="22" t="str">
        <x:v>AI-assisted adjudicated r4</x:v>
      </x:c>
      <x:c r="U71" s="22" t="str">
        <x:v>Research complete - publication drafting pending</x:v>
      </x:c>
      <x:c r="V71" s="22" t="str">
        <x:v>https://www.heap.io/pricing</x:v>
      </x:c>
      <x:c r="W71" s="22" t="str">
        <x:v>https://www.heap.io/ai</x:v>
      </x:c>
      <x:c r="X71" s="22" t="str">
        <x:v>Heap official pricing/product page (descriptive record; live HTML title not independently captured in r2)</x:v>
      </x:c>
      <x:c r="Y71" s="22" t="str">
        <x:v>https://www.heap.io/pricing</x:v>
      </x:c>
      <x:c r="Z71" s="22" t="str">
        <x:v>https://www.heap.io/ai</x:v>
      </x:c>
      <x:c r="AA71" s="22" t="str">
        <x:v>Official pricing publishes a Free platform plan and maps AI Assistant/Illuminate to Growth, but a stable public Growth price was not captured.</x:v>
      </x:c>
      <x:c r="AB71" s="22" t="str">
        <x:v>Official pricing publishes a Free platform plan and maps AI Assistant/Illuminate to Growth, but a stable public Growth price was not captured.</x:v>
      </x:c>
      <x:c r="AC71" s="22" t="str">
        <x:v>A dynamic calculator result was not used without a reproducible frozen configuration.</x:v>
      </x:c>
      <x:c r="AD71" s="22" t="str">
        <x:v>2026-07-12</x:v>
      </x:c>
      <x:c r="AE71" s="22" t="str">
        <x:v>Unauthenticated public web; locale not controllable; researcher context Asia/Kolkata</x:v>
      </x:c>
      <x:c r="AF71" s="22" t="str">
        <x:v>USD / free</x:v>
      </x:c>
      <x:c r="AG71" s="22" t="str">
        <x:v>Free entry; paid quote/calculator</x:v>
      </x:c>
      <x:c r="AH71" s="22" t="str">
        <x:v>Growth</x:v>
      </x:c>
      <x:c r="AI71" s="22" t="str">
        <x:v>Not publicly stated</x:v>
      </x:c>
      <x:c r="AJ71" s="22" t="str">
        <x:v>Not publicly stated</x:v>
      </x:c>
      <x:c r="AK71" s="22" t="str">
        <x:v>AI Assistant / Illuminate mapped to Growth</x:v>
      </x:c>
      <x:c r="AL71" s="22" t="str">
        <x:v>Not publicly disclosed</x:v>
      </x:c>
      <x:c r="AM71" s="22" t="str">
        <x:v>Not publicly disclosed</x:v>
      </x:c>
      <x:c r="AN71" s="22" t="str">
        <x:v>Not publicly disclosed</x:v>
      </x:c>
      <x:c r="AO71" s="22" t="str">
        <x:v>Not publicly disclosed</x:v>
      </x:c>
      <x:c r="AP71" s="22" t="str">
        <x:v>Criterion not passed</x:v>
      </x:c>
      <x:c r="AQ71" s="22" t="str">
        <x:v>Public base price: $0 Free plan. Source: https://www.heap.io/pricing</x:v>
      </x:c>
      <x:c r="AR71" s="22" t="str">
        <x:v>Minimum AI-eligible plan/access: Growth. AI packaging: AI Assistant / Illuminate mapped to Growth.</x:v>
      </x:c>
      <x:c r="AS71" s="22" t="str">
        <x:v>Criterion not passed.</x:v>
      </x:c>
      <x:c r="AT71" s="22" t="str">
        <x:v>AI packaging: AI Assistant / Illuminate mapped to Growth. Capability: Heap AI / Illuminate.</x:v>
      </x:c>
      <x:c r="AU71" s="22" t="str">
        <x:v>Criterion not passed.</x:v>
      </x:c>
      <x:c r="AV71" s="22" t="str">
        <x:v>Criterion not passed.</x:v>
      </x:c>
      <x:c r="AW71" s="22" t="str">
        <x:v>Criterion not passed.</x:v>
      </x:c>
      <x:c r="AX71" s="22" t="str">
        <x:v>Criterion not passed.</x:v>
      </x:c>
      <x:c r="AY71" s="22" t="str">
        <x:v>Criterion not passed.</x:v>
      </x:c>
      <x:c r="AZ71" s="22" t="str">
        <x:v>Criterion not passed.</x:v>
      </x:c>
      <x:c r="BA71" s="22" t="str">
        <x:v>Priority: score 0-3</x:v>
      </x:c>
      <x:c r="BB71" s="22" t="n">
        <x:v>3</x:v>
      </x:c>
      <x:c r="BC71" s="22" t="n">
        <x:f>R71-BB71</x:f>
        <x:v>0</x:v>
      </x:c>
      <x:c r="BD71" s="22" t="str">
        <x:f>IF(R71=SUM(H71:Q71),"PASS","FAIL")</x:f>
        <x:v>PASS</x:v>
      </x:c>
      <x:c r="BE71" s="22" t="str">
        <x:f>IF(S71=IF(R71&gt;=9,"Fully calculable",IF(R71&gt;=7,"Substantially calculable",IF(R71&gt;=4,"Partially calculable",IF(R71&gt;=1,"Limited disclosure","Not publicly calculable")))),"PASS","FAIL")</x:f>
        <x:v>PASS</x:v>
      </x:c>
      <x:c r="BF71" s="22" t="str">
        <x:f>IF(H71=0,"PASS",IF(AND(AQ71&lt;&gt;"",ISERROR(SEARCH("Criterion not passed",AQ71)),ISERROR(SEARCH("not fully recorded",AQ71))),"PASS","FAIL"))</x:f>
        <x:v>PASS</x:v>
      </x:c>
      <x:c r="BG71" s="22" t="str">
        <x:f>IF(I71=0,"PASS",IF(AND(AR71&lt;&gt;"",ISERROR(SEARCH("Criterion not passed",AR71)),ISERROR(SEARCH("not fully recorded",AR71))),"PASS","FAIL"))</x:f>
        <x:v>PASS</x:v>
      </x:c>
      <x:c r="BH71" s="22" t="str">
        <x:f>IF(J71=0,"PASS",IF(AND(AS71&lt;&gt;"",ISERROR(SEARCH("Criterion not passed",AS71)),ISERROR(SEARCH("not fully recorded",AS71))),"PASS","FAIL"))</x:f>
        <x:v>PASS</x:v>
      </x:c>
      <x:c r="BI71" s="22" t="str">
        <x:f>IF(K71=0,"PASS",IF(AND(AT71&lt;&gt;"",ISERROR(SEARCH("Criterion not passed",AT71)),ISERROR(SEARCH("not fully recorded",AT71))),"PASS","FAIL"))</x:f>
        <x:v>PASS</x:v>
      </x:c>
      <x:c r="BJ71" s="22" t="str">
        <x:f>IF(L71=0,"PASS",IF(AND(AU71&lt;&gt;"",ISERROR(SEARCH("Criterion not passed",AU71)),ISERROR(SEARCH("not fully recorded",AU71)),ISERROR(SEARCH("not publicly disclosed",AU71)),ISERROR(SEARCH("not disclosed",AU71)),ISERROR(SEARCH("not recorded",AU71)),ISERROR(SEARCH("not publicly defined",AU71)),ISERROR(SEARCH("not defined",AU71))),"PASS","FAIL"))</x:f>
        <x:v>PASS</x:v>
      </x:c>
      <x:c r="BK71" s="22" t="str">
        <x:f>IF(M71=0,"PASS",IF(AND(AV71&lt;&gt;"",ISERROR(SEARCH("Criterion not passed",AV71)),ISERROR(SEARCH("not fully recorded",AV71)),ISERROR(SEARCH("not publicly disclosed",AV71)),ISERROR(SEARCH("not disclosed",AV71)),ISERROR(SEARCH("not recorded",AV71)),ISERROR(SEARCH("not publicly defined",AV71)),ISERROR(SEARCH("not defined",AV71))),"PASS","FAIL"))</x:f>
        <x:v>PASS</x:v>
      </x:c>
      <x:c r="BL71" s="22" t="str">
        <x:f>IF(N71=0,"PASS",IF(AND(AW71&lt;&gt;"",ISERROR(SEARCH("Criterion not passed",AW71)),ISERROR(SEARCH("not fully recorded",AW71)),ISERROR(SEARCH("not publicly disclosed",AW71)),ISERROR(SEARCH("not disclosed",AW71)),ISERROR(SEARCH("not recorded",AW71)),ISERROR(SEARCH("not quantified",AW71)),ISERROR(SEARCH("one-time rather than recurring",AW71))),"PASS","FAIL"))</x:f>
        <x:v>PASS</x:v>
      </x:c>
      <x:c r="BM71" s="22" t="str">
        <x:f>IF(O71=0,"PASS",IF(AND(AX71&lt;&gt;"",ISERROR(SEARCH("Criterion not passed",AX71)),ISERROR(SEARCH("not fully recorded",AX71)),ISERROR(SEARCH("not publicly disclosed",AX71)),ISERROR(SEARCH("not disclosed",AX71)),ISERROR(SEARCH("not recorded",AX71)),ISERROR(SEARCH("not quantified",AX71)),ISERROR(SEARCH("no public",AX71))),"PASS","FAIL"))</x:f>
        <x:v>PASS</x:v>
      </x:c>
      <x:c r="BN71" s="22" t="str">
        <x:f>IF(P71=0,"PASS",IF(AND(AY71&lt;&gt;"",ISERROR(SEARCH("Criterion not passed",AY71)),ISERROR(SEARCH("not fully recorded",AY71)),ISERROR(SEARCH("not publicly calculable",AY71)),ISERROR(SEARCH("not calculable",AY71)),ISERROR(SEARCH("not recorded",AY71))),"PASS","FAIL"))</x:f>
        <x:v>PASS</x:v>
      </x:c>
      <x:c r="BO71" s="22" t="str">
        <x:f>IF(Q71=0,"PASS",IF(AND(AZ71&lt;&gt;"",ISERROR(SEARCH("Criterion not passed",AZ71)),ISERROR(SEARCH("not fully recorded",AZ71)),ISERROR(SEARCH("not publicly calculable",AZ71)),ISERROR(SEARCH("not calculable",AZ71)),ISERROR(SEARCH("not recorded",AZ71))),"PASS","FAIL"))</x:f>
        <x:v>PASS</x:v>
      </x:c>
      <x:c r="BP71" s="22" t="str">
        <x:f>IF(COUNTIF(BF71:BO71,"FAIL")=0,"PASS","FAIL")</x:f>
        <x:v>PASS</x:v>
      </x:c>
      <x:c r="BQ71" s="22" t="str"/>
      <x:c r="BR71" s="22" t="str"/>
      <x:c r="BS71" s="22" t="str"/>
      <x:c r="BT71" s="22" t="str"/>
      <x:c r="BU71" s="22" t="str"/>
      <x:c r="BV71" s="22" t="str"/>
    </x:row>
    <x:row r="72" ht="36" customHeight="1">
      <x:c r="A72" s="22" t="str">
        <x:v>V070</x:v>
      </x:c>
      <x:c r="B72" s="22" t="str">
        <x:v>HockeyStack</x:v>
      </x:c>
      <x:c r="C72" s="22" t="str">
        <x:v>Marketing analytics and attribution</x:v>
      </x:c>
      <x:c r="D72" s="22" t="str">
        <x:v>Odin / GTM Intelligence</x:v>
      </x:c>
      <x:c r="E72" s="22" t="str">
        <x:v>No numeric public price</x:v>
      </x:c>
      <x:c r="F72" s="22" t="str">
        <x:v>Not publicly calculable</x:v>
      </x:c>
      <x:c r="G72" s="22" t="str">
        <x:v>Custom quote</x:v>
      </x:c>
      <x:c r="H72" s="22" t="n">
        <x:v>0</x:v>
      </x:c>
      <x:c r="I72" s="22" t="n">
        <x:v>1</x:v>
      </x:c>
      <x:c r="J72" s="22" t="n">
        <x:v>0</x:v>
      </x:c>
      <x:c r="K72" s="22" t="n">
        <x:v>1</x:v>
      </x:c>
      <x:c r="L72" s="22" t="n">
        <x:v>0</x:v>
      </x:c>
      <x:c r="M72" s="22" t="n">
        <x:v>0</x:v>
      </x:c>
      <x:c r="N72" s="22" t="n">
        <x:v>0</x:v>
      </x:c>
      <x:c r="O72" s="22" t="n">
        <x:v>0</x:v>
      </x:c>
      <x:c r="P72" s="22" t="n">
        <x:v>0</x:v>
      </x:c>
      <x:c r="Q72" s="22" t="n">
        <x:v>0</x:v>
      </x:c>
      <x:c r="R72" s="22" t="n">
        <x:f>SUM(H72:Q72)</x:f>
        <x:v>2</x:v>
      </x:c>
      <x:c r="S72" s="22" t="str">
        <x:f>IF(R72=0,"Not publicly calculable",IF(R72&lt;=3,"Limited disclosure",IF(R72&lt;=6,"Partially calculable",IF(R72&lt;=8,"Substantially calculable","Fully calculable"))))</x:f>
        <x:v>Limited disclosure</x:v>
      </x:c>
      <x:c r="T72" s="22" t="str">
        <x:v>AI-assisted adjudicated r4</x:v>
      </x:c>
      <x:c r="U72" s="22" t="str">
        <x:v>Research complete - publication drafting pending</x:v>
      </x:c>
      <x:c r="V72" s="22" t="str">
        <x:v>https://www.hockeystack.com/pricing</x:v>
      </x:c>
      <x:c r="W72" s="22" t="str">
        <x:v>https://www.hockeystack.com/odin</x:v>
      </x:c>
      <x:c r="X72" s="22" t="str">
        <x:v>HockeyStack official pricing/product page (descriptive record; live HTML title not independently captured in r2)</x:v>
      </x:c>
      <x:c r="Y72" s="22" t="str">
        <x:v>https://www.hockeystack.com/pricing</x:v>
      </x:c>
      <x:c r="Z72" s="22" t="str">
        <x:v>https://www.hockeystack.com/odin</x:v>
      </x:c>
      <x:c r="AA72" s="22" t="str">
        <x:v>Official HockeyStack pages identify Odin/GTM Intelligence as a named AI offering and route pricing through sales.</x:v>
      </x:c>
      <x:c r="AB72" s="22" t="str">
        <x:v>Official HockeyStack pages identify Odin/GTM Intelligence as a named AI offering and route pricing through sales.</x:v>
      </x:c>
      <x:c r="AC72" s="22" t="str">
        <x:v>No public numeric commitment or AI usage economics.</x:v>
      </x:c>
      <x:c r="AD72" s="22" t="str">
        <x:v>2026-07-12</x:v>
      </x:c>
      <x:c r="AE72" s="22" t="str">
        <x:v>Unauthenticated public web; locale not controllable; researcher context Asia/Kolkata</x:v>
      </x:c>
      <x:c r="AF72" s="22" t="str">
        <x:v>Not applicable / not displayed</x:v>
      </x:c>
      <x:c r="AG72" s="22" t="str">
        <x:v>Not publicly stated</x:v>
      </x:c>
      <x:c r="AH72" s="22" t="str">
        <x:v>Odin / GTM Intelligence commercial offering (quote-gated)</x:v>
      </x:c>
      <x:c r="AI72" s="22" t="str">
        <x:v>Not publicly stated</x:v>
      </x:c>
      <x:c r="AJ72" s="22" t="str">
        <x:v>Not publicly stated</x:v>
      </x:c>
      <x:c r="AK72" s="22" t="str">
        <x:v>AI access/packaging identified in official evidence summary: Official HockeyStack pages identify Odin/GTM Intelligence as a named AI offering and route pricing through sales.</x:v>
      </x:c>
      <x:c r="AL72" s="22" t="str">
        <x:v>Not publicly disclosed</x:v>
      </x:c>
      <x:c r="AM72" s="22" t="str">
        <x:v>Not publicly disclosed</x:v>
      </x:c>
      <x:c r="AN72" s="22" t="str">
        <x:v>Not publicly disclosed</x:v>
      </x:c>
      <x:c r="AO72" s="22" t="str">
        <x:v>Not publicly disclosed</x:v>
      </x:c>
      <x:c r="AP72" s="22" t="str">
        <x:v>Criterion not passed</x:v>
      </x:c>
      <x:c r="AQ72" s="22" t="str">
        <x:v>Criterion not passed.</x:v>
      </x:c>
      <x:c r="AR72" s="22" t="str">
        <x:v>Minimum AI-eligible plan/access: Odin / GTM Intelligence commercial offering (quote-gated). AI packaging: AI access/packaging identified in official evidence summary: Official HockeyStack pages identify Odin/GTM Intelligence as a named AI offering and route pricing through sales..</x:v>
      </x:c>
      <x:c r="AS72" s="22" t="str">
        <x:v>Criterion not passed.</x:v>
      </x:c>
      <x:c r="AT72" s="22" t="str">
        <x:v>AI packaging: AI access/packaging identified in official evidence summary: Official HockeyStack pages identify Odin/GTM Intelligence as a named AI offering and route pricing through sales.. Capability: Odin / GTM Intelligence.</x:v>
      </x:c>
      <x:c r="AU72" s="22" t="str">
        <x:v>Criterion not passed.</x:v>
      </x:c>
      <x:c r="AV72" s="22" t="str">
        <x:v>Criterion not passed.</x:v>
      </x:c>
      <x:c r="AW72" s="22" t="str">
        <x:v>Criterion not passed.</x:v>
      </x:c>
      <x:c r="AX72" s="22" t="str">
        <x:v>Criterion not passed.</x:v>
      </x:c>
      <x:c r="AY72" s="22" t="str">
        <x:v>Criterion not passed.</x:v>
      </x:c>
      <x:c r="AZ72" s="22" t="str">
        <x:v>Criterion not passed.</x:v>
      </x:c>
      <x:c r="BA72" s="22" t="str">
        <x:v>Priority: score 0-3</x:v>
      </x:c>
      <x:c r="BB72" s="22" t="n">
        <x:v>2</x:v>
      </x:c>
      <x:c r="BC72" s="22" t="n">
        <x:f>R72-BB72</x:f>
        <x:v>0</x:v>
      </x:c>
      <x:c r="BD72" s="22" t="str">
        <x:f>IF(R72=SUM(H72:Q72),"PASS","FAIL")</x:f>
        <x:v>PASS</x:v>
      </x:c>
      <x:c r="BE72" s="22" t="str">
        <x:f>IF(S72=IF(R72&gt;=9,"Fully calculable",IF(R72&gt;=7,"Substantially calculable",IF(R72&gt;=4,"Partially calculable",IF(R72&gt;=1,"Limited disclosure","Not publicly calculable")))),"PASS","FAIL")</x:f>
        <x:v>PASS</x:v>
      </x:c>
      <x:c r="BF72" s="22" t="str">
        <x:f>IF(H72=0,"PASS",IF(AND(AQ72&lt;&gt;"",ISERROR(SEARCH("Criterion not passed",AQ72)),ISERROR(SEARCH("not fully recorded",AQ72))),"PASS","FAIL"))</x:f>
        <x:v>PASS</x:v>
      </x:c>
      <x:c r="BG72" s="22" t="str">
        <x:f>IF(I72=0,"PASS",IF(AND(AR72&lt;&gt;"",ISERROR(SEARCH("Criterion not passed",AR72)),ISERROR(SEARCH("not fully recorded",AR72))),"PASS","FAIL"))</x:f>
        <x:v>PASS</x:v>
      </x:c>
      <x:c r="BH72" s="22" t="str">
        <x:f>IF(J72=0,"PASS",IF(AND(AS72&lt;&gt;"",ISERROR(SEARCH("Criterion not passed",AS72)),ISERROR(SEARCH("not fully recorded",AS72))),"PASS","FAIL"))</x:f>
        <x:v>PASS</x:v>
      </x:c>
      <x:c r="BI72" s="22" t="str">
        <x:f>IF(K72=0,"PASS",IF(AND(AT72&lt;&gt;"",ISERROR(SEARCH("Criterion not passed",AT72)),ISERROR(SEARCH("not fully recorded",AT72))),"PASS","FAIL"))</x:f>
        <x:v>PASS</x:v>
      </x:c>
      <x:c r="BJ72" s="22" t="str">
        <x:f>IF(L72=0,"PASS",IF(AND(AU72&lt;&gt;"",ISERROR(SEARCH("Criterion not passed",AU72)),ISERROR(SEARCH("not fully recorded",AU72)),ISERROR(SEARCH("not publicly disclosed",AU72)),ISERROR(SEARCH("not disclosed",AU72)),ISERROR(SEARCH("not recorded",AU72)),ISERROR(SEARCH("not publicly defined",AU72)),ISERROR(SEARCH("not defined",AU72))),"PASS","FAIL"))</x:f>
        <x:v>PASS</x:v>
      </x:c>
      <x:c r="BK72" s="22" t="str">
        <x:f>IF(M72=0,"PASS",IF(AND(AV72&lt;&gt;"",ISERROR(SEARCH("Criterion not passed",AV72)),ISERROR(SEARCH("not fully recorded",AV72)),ISERROR(SEARCH("not publicly disclosed",AV72)),ISERROR(SEARCH("not disclosed",AV72)),ISERROR(SEARCH("not recorded",AV72)),ISERROR(SEARCH("not publicly defined",AV72)),ISERROR(SEARCH("not defined",AV72))),"PASS","FAIL"))</x:f>
        <x:v>PASS</x:v>
      </x:c>
      <x:c r="BL72" s="22" t="str">
        <x:f>IF(N72=0,"PASS",IF(AND(AW72&lt;&gt;"",ISERROR(SEARCH("Criterion not passed",AW72)),ISERROR(SEARCH("not fully recorded",AW72)),ISERROR(SEARCH("not publicly disclosed",AW72)),ISERROR(SEARCH("not disclosed",AW72)),ISERROR(SEARCH("not recorded",AW72)),ISERROR(SEARCH("not quantified",AW72)),ISERROR(SEARCH("one-time rather than recurring",AW72))),"PASS","FAIL"))</x:f>
        <x:v>PASS</x:v>
      </x:c>
      <x:c r="BM72" s="22" t="str">
        <x:f>IF(O72=0,"PASS",IF(AND(AX72&lt;&gt;"",ISERROR(SEARCH("Criterion not passed",AX72)),ISERROR(SEARCH("not fully recorded",AX72)),ISERROR(SEARCH("not publicly disclosed",AX72)),ISERROR(SEARCH("not disclosed",AX72)),ISERROR(SEARCH("not recorded",AX72)),ISERROR(SEARCH("not quantified",AX72)),ISERROR(SEARCH("no public",AX72))),"PASS","FAIL"))</x:f>
        <x:v>PASS</x:v>
      </x:c>
      <x:c r="BN72" s="22" t="str">
        <x:f>IF(P72=0,"PASS",IF(AND(AY72&lt;&gt;"",ISERROR(SEARCH("Criterion not passed",AY72)),ISERROR(SEARCH("not fully recorded",AY72)),ISERROR(SEARCH("not publicly calculable",AY72)),ISERROR(SEARCH("not calculable",AY72)),ISERROR(SEARCH("not recorded",AY72))),"PASS","FAIL"))</x:f>
        <x:v>PASS</x:v>
      </x:c>
      <x:c r="BO72" s="22" t="str">
        <x:f>IF(Q72=0,"PASS",IF(AND(AZ72&lt;&gt;"",ISERROR(SEARCH("Criterion not passed",AZ72)),ISERROR(SEARCH("not fully recorded",AZ72)),ISERROR(SEARCH("not publicly calculable",AZ72)),ISERROR(SEARCH("not calculable",AZ72)),ISERROR(SEARCH("not recorded",AZ72))),"PASS","FAIL"))</x:f>
        <x:v>PASS</x:v>
      </x:c>
      <x:c r="BP72" s="22" t="str">
        <x:f>IF(COUNTIF(BF72:BO72,"FAIL")=0,"PASS","FAIL")</x:f>
        <x:v>PASS</x:v>
      </x:c>
      <x:c r="BQ72" s="22" t="str"/>
      <x:c r="BR72" s="22" t="str"/>
      <x:c r="BS72" s="22" t="str"/>
      <x:c r="BT72" s="22" t="str"/>
      <x:c r="BU72" s="22" t="str"/>
      <x:c r="BV72" s="22" t="str"/>
    </x:row>
    <x:row r="73" ht="36" customHeight="1">
      <x:c r="A73" s="22" t="str">
        <x:v>V071</x:v>
      </x:c>
      <x:c r="B73" s="22" t="str">
        <x:v>Improvado</x:v>
      </x:c>
      <x:c r="C73" s="22" t="str">
        <x:v>Marketing analytics and attribution</x:v>
      </x:c>
      <x:c r="D73" s="22" t="str">
        <x:v>AI Agent</x:v>
      </x:c>
      <x:c r="E73" s="22" t="str">
        <x:v>No numeric public price</x:v>
      </x:c>
      <x:c r="F73" s="22" t="str">
        <x:v>Not publicly calculable</x:v>
      </x:c>
      <x:c r="G73" s="22" t="str">
        <x:v>Quote-based platform; AI Agent available as an add-on across plans</x:v>
      </x:c>
      <x:c r="H73" s="22" t="n">
        <x:v>0</x:v>
      </x:c>
      <x:c r="I73" s="22" t="n">
        <x:v>1</x:v>
      </x:c>
      <x:c r="J73" s="22" t="n">
        <x:v>0</x:v>
      </x:c>
      <x:c r="K73" s="22" t="n">
        <x:v>1</x:v>
      </x:c>
      <x:c r="L73" s="22" t="n">
        <x:v>0</x:v>
      </x:c>
      <x:c r="M73" s="22" t="n">
        <x:v>0</x:v>
      </x:c>
      <x:c r="N73" s="22" t="n">
        <x:v>0</x:v>
      </x:c>
      <x:c r="O73" s="22" t="n">
        <x:v>0</x:v>
      </x:c>
      <x:c r="P73" s="22" t="n">
        <x:v>0</x:v>
      </x:c>
      <x:c r="Q73" s="22" t="n">
        <x:v>0</x:v>
      </x:c>
      <x:c r="R73" s="22" t="n">
        <x:f>SUM(H73:Q73)</x:f>
        <x:v>2</x:v>
      </x:c>
      <x:c r="S73" s="22" t="str">
        <x:f>IF(R73=0,"Not publicly calculable",IF(R73&lt;=3,"Limited disclosure",IF(R73&lt;=6,"Partially calculable",IF(R73&lt;=8,"Substantially calculable","Fully calculable"))))</x:f>
        <x:v>Limited disclosure</x:v>
      </x:c>
      <x:c r="T73" s="22" t="str">
        <x:v>AI-assisted adjudicated r4</x:v>
      </x:c>
      <x:c r="U73" s="22" t="str">
        <x:v>Research complete - publication drafting pending</x:v>
      </x:c>
      <x:c r="V73" s="22" t="str">
        <x:v>https://improvado.io/pricing</x:v>
      </x:c>
      <x:c r="W73" s="22" t="str">
        <x:v>https://improvado.io/ai-agent</x:v>
      </x:c>
      <x:c r="X73" s="22" t="str">
        <x:v>Improvado official pricing/product page (descriptive record; live HTML title not independently captured in r2)</x:v>
      </x:c>
      <x:c r="Y73" s="22" t="str">
        <x:v>https://improvado.io/pricing</x:v>
      </x:c>
      <x:c r="Z73" s="22" t="str">
        <x:v>https://improvado.io/ai-agent</x:v>
      </x:c>
      <x:c r="AA73" s="22" t="str">
        <x:v>Official pricing describes AI Agent availability as an add-on across plans but does not publish numeric plan or add-on pricing.</x:v>
      </x:c>
      <x:c r="AB73" s="22" t="str">
        <x:v>Official pricing describes AI Agent availability as an add-on across plans but does not publish numeric plan or add-on pricing.</x:v>
      </x:c>
      <x:c r="AC73" s="22" t="str">
        <x:v>Availability across plans identifies eligibility/packaging, not minimum cost.</x:v>
      </x:c>
      <x:c r="AD73" s="22" t="str">
        <x:v>2026-07-12</x:v>
      </x:c>
      <x:c r="AE73" s="22" t="str">
        <x:v>Unauthenticated public web; locale not controllable; researcher context Asia/Kolkata</x:v>
      </x:c>
      <x:c r="AF73" s="22" t="str">
        <x:v>Not applicable / not displayed</x:v>
      </x:c>
      <x:c r="AG73" s="22" t="str">
        <x:v>Not publicly stated</x:v>
      </x:c>
      <x:c r="AH73" s="22" t="str">
        <x:v>AI Agent add-on, available across Improvado plans</x:v>
      </x:c>
      <x:c r="AI73" s="22" t="str">
        <x:v>Not publicly stated</x:v>
      </x:c>
      <x:c r="AJ73" s="22" t="str">
        <x:v>Not publicly stated</x:v>
      </x:c>
      <x:c r="AK73" s="22" t="str">
        <x:v>AI Agent add-on available across plans</x:v>
      </x:c>
      <x:c r="AL73" s="22" t="str">
        <x:v>Not publicly disclosed</x:v>
      </x:c>
      <x:c r="AM73" s="22" t="str">
        <x:v>Not publicly disclosed</x:v>
      </x:c>
      <x:c r="AN73" s="22" t="str">
        <x:v>Not publicly disclosed</x:v>
      </x:c>
      <x:c r="AO73" s="22" t="str">
        <x:v>Not publicly disclosed</x:v>
      </x:c>
      <x:c r="AP73" s="22" t="str">
        <x:v>Criterion not passed</x:v>
      </x:c>
      <x:c r="AQ73" s="22" t="str">
        <x:v>Criterion not passed.</x:v>
      </x:c>
      <x:c r="AR73" s="22" t="str">
        <x:v>Minimum AI-eligible plan/access: AI Agent add-on, available across Improvado plans. AI packaging: AI Agent add-on available across plans.</x:v>
      </x:c>
      <x:c r="AS73" s="22" t="str">
        <x:v>Criterion not passed.</x:v>
      </x:c>
      <x:c r="AT73" s="22" t="str">
        <x:v>AI packaging: AI Agent add-on available across plans. Capability: AI Agent.</x:v>
      </x:c>
      <x:c r="AU73" s="22" t="str">
        <x:v>Criterion not passed.</x:v>
      </x:c>
      <x:c r="AV73" s="22" t="str">
        <x:v>Criterion not passed.</x:v>
      </x:c>
      <x:c r="AW73" s="22" t="str">
        <x:v>Criterion not passed.</x:v>
      </x:c>
      <x:c r="AX73" s="22" t="str">
        <x:v>Criterion not passed.</x:v>
      </x:c>
      <x:c r="AY73" s="22" t="str">
        <x:v>Criterion not passed.</x:v>
      </x:c>
      <x:c r="AZ73" s="22" t="str">
        <x:v>Criterion not passed.</x:v>
      </x:c>
      <x:c r="BA73" s="22" t="str">
        <x:v>Priority: score 0-3</x:v>
      </x:c>
      <x:c r="BB73" s="22" t="n">
        <x:v>2</x:v>
      </x:c>
      <x:c r="BC73" s="22" t="n">
        <x:f>R73-BB73</x:f>
        <x:v>0</x:v>
      </x:c>
      <x:c r="BD73" s="22" t="str">
        <x:f>IF(R73=SUM(H73:Q73),"PASS","FAIL")</x:f>
        <x:v>PASS</x:v>
      </x:c>
      <x:c r="BE73" s="22" t="str">
        <x:f>IF(S73=IF(R73&gt;=9,"Fully calculable",IF(R73&gt;=7,"Substantially calculable",IF(R73&gt;=4,"Partially calculable",IF(R73&gt;=1,"Limited disclosure","Not publicly calculable")))),"PASS","FAIL")</x:f>
        <x:v>PASS</x:v>
      </x:c>
      <x:c r="BF73" s="22" t="str">
        <x:f>IF(H73=0,"PASS",IF(AND(AQ73&lt;&gt;"",ISERROR(SEARCH("Criterion not passed",AQ73)),ISERROR(SEARCH("not fully recorded",AQ73))),"PASS","FAIL"))</x:f>
        <x:v>PASS</x:v>
      </x:c>
      <x:c r="BG73" s="22" t="str">
        <x:f>IF(I73=0,"PASS",IF(AND(AR73&lt;&gt;"",ISERROR(SEARCH("Criterion not passed",AR73)),ISERROR(SEARCH("not fully recorded",AR73))),"PASS","FAIL"))</x:f>
        <x:v>PASS</x:v>
      </x:c>
      <x:c r="BH73" s="22" t="str">
        <x:f>IF(J73=0,"PASS",IF(AND(AS73&lt;&gt;"",ISERROR(SEARCH("Criterion not passed",AS73)),ISERROR(SEARCH("not fully recorded",AS73))),"PASS","FAIL"))</x:f>
        <x:v>PASS</x:v>
      </x:c>
      <x:c r="BI73" s="22" t="str">
        <x:f>IF(K73=0,"PASS",IF(AND(AT73&lt;&gt;"",ISERROR(SEARCH("Criterion not passed",AT73)),ISERROR(SEARCH("not fully recorded",AT73))),"PASS","FAIL"))</x:f>
        <x:v>PASS</x:v>
      </x:c>
      <x:c r="BJ73" s="22" t="str">
        <x:f>IF(L73=0,"PASS",IF(AND(AU73&lt;&gt;"",ISERROR(SEARCH("Criterion not passed",AU73)),ISERROR(SEARCH("not fully recorded",AU73)),ISERROR(SEARCH("not publicly disclosed",AU73)),ISERROR(SEARCH("not disclosed",AU73)),ISERROR(SEARCH("not recorded",AU73)),ISERROR(SEARCH("not publicly defined",AU73)),ISERROR(SEARCH("not defined",AU73))),"PASS","FAIL"))</x:f>
        <x:v>PASS</x:v>
      </x:c>
      <x:c r="BK73" s="22" t="str">
        <x:f>IF(M73=0,"PASS",IF(AND(AV73&lt;&gt;"",ISERROR(SEARCH("Criterion not passed",AV73)),ISERROR(SEARCH("not fully recorded",AV73)),ISERROR(SEARCH("not publicly disclosed",AV73)),ISERROR(SEARCH("not disclosed",AV73)),ISERROR(SEARCH("not recorded",AV73)),ISERROR(SEARCH("not publicly defined",AV73)),ISERROR(SEARCH("not defined",AV73))),"PASS","FAIL"))</x:f>
        <x:v>PASS</x:v>
      </x:c>
      <x:c r="BL73" s="22" t="str">
        <x:f>IF(N73=0,"PASS",IF(AND(AW73&lt;&gt;"",ISERROR(SEARCH("Criterion not passed",AW73)),ISERROR(SEARCH("not fully recorded",AW73)),ISERROR(SEARCH("not publicly disclosed",AW73)),ISERROR(SEARCH("not disclosed",AW73)),ISERROR(SEARCH("not recorded",AW73)),ISERROR(SEARCH("not quantified",AW73)),ISERROR(SEARCH("one-time rather than recurring",AW73))),"PASS","FAIL"))</x:f>
        <x:v>PASS</x:v>
      </x:c>
      <x:c r="BM73" s="22" t="str">
        <x:f>IF(O73=0,"PASS",IF(AND(AX73&lt;&gt;"",ISERROR(SEARCH("Criterion not passed",AX73)),ISERROR(SEARCH("not fully recorded",AX73)),ISERROR(SEARCH("not publicly disclosed",AX73)),ISERROR(SEARCH("not disclosed",AX73)),ISERROR(SEARCH("not recorded",AX73)),ISERROR(SEARCH("not quantified",AX73)),ISERROR(SEARCH("no public",AX73))),"PASS","FAIL"))</x:f>
        <x:v>PASS</x:v>
      </x:c>
      <x:c r="BN73" s="22" t="str">
        <x:f>IF(P73=0,"PASS",IF(AND(AY73&lt;&gt;"",ISERROR(SEARCH("Criterion not passed",AY73)),ISERROR(SEARCH("not fully recorded",AY73)),ISERROR(SEARCH("not publicly calculable",AY73)),ISERROR(SEARCH("not calculable",AY73)),ISERROR(SEARCH("not recorded",AY73))),"PASS","FAIL"))</x:f>
        <x:v>PASS</x:v>
      </x:c>
      <x:c r="BO73" s="22" t="str">
        <x:f>IF(Q73=0,"PASS",IF(AND(AZ73&lt;&gt;"",ISERROR(SEARCH("Criterion not passed",AZ73)),ISERROR(SEARCH("not fully recorded",AZ73)),ISERROR(SEARCH("not publicly calculable",AZ73)),ISERROR(SEARCH("not calculable",AZ73)),ISERROR(SEARCH("not recorded",AZ73))),"PASS","FAIL"))</x:f>
        <x:v>PASS</x:v>
      </x:c>
      <x:c r="BP73" s="22" t="str">
        <x:f>IF(COUNTIF(BF73:BO73,"FAIL")=0,"PASS","FAIL")</x:f>
        <x:v>PASS</x:v>
      </x:c>
      <x:c r="BQ73" s="22" t="str"/>
      <x:c r="BR73" s="22" t="str"/>
      <x:c r="BS73" s="22" t="str"/>
      <x:c r="BT73" s="22" t="str"/>
      <x:c r="BU73" s="22" t="str"/>
      <x:c r="BV73" s="22" t="str"/>
    </x:row>
    <x:row r="74" ht="36" customHeight="1">
      <x:c r="A74" s="22" t="str">
        <x:v>V072</x:v>
      </x:c>
      <x:c r="B74" s="22" t="str">
        <x:v>Mixpanel</x:v>
      </x:c>
      <x:c r="C74" s="22" t="str">
        <x:v>Marketing analytics and attribution</x:v>
      </x:c>
      <x:c r="D74" s="22" t="str">
        <x:v>Mixpanel Agent</x:v>
      </x:c>
      <x:c r="E74" s="22" t="str">
        <x:v>Free-forever plan; Growth starts at $0 before event overages</x:v>
      </x:c>
      <x:c r="F74" s="22" t="str">
        <x:v>$0</x:v>
      </x:c>
      <x:c r="G74" s="22" t="str">
        <x:v>Included in plan; AI-specific meter not publicly specified</x:v>
      </x:c>
      <x:c r="H74" s="22" t="n">
        <x:v>1</x:v>
      </x:c>
      <x:c r="I74" s="22" t="n">
        <x:v>1</x:v>
      </x:c>
      <x:c r="J74" s="22" t="n">
        <x:v>1</x:v>
      </x:c>
      <x:c r="K74" s="22" t="n">
        <x:v>1</x:v>
      </x:c>
      <x:c r="L74" s="22" t="n">
        <x:v>0</x:v>
      </x:c>
      <x:c r="M74" s="22" t="n">
        <x:v>0</x:v>
      </x:c>
      <x:c r="N74" s="22" t="n">
        <x:v>0</x:v>
      </x:c>
      <x:c r="O74" s="22" t="n">
        <x:v>0</x:v>
      </x:c>
      <x:c r="P74" s="22" t="n">
        <x:v>1</x:v>
      </x:c>
      <x:c r="Q74" s="22" t="n">
        <x:v>0</x:v>
      </x:c>
      <x:c r="R74" s="22" t="n">
        <x:f>SUM(H74:Q74)</x:f>
        <x:v>5</x:v>
      </x:c>
      <x:c r="S74" s="22" t="str">
        <x:f>IF(R74=0,"Not publicly calculable",IF(R74&lt;=3,"Limited disclosure",IF(R74&lt;=6,"Partially calculable",IF(R74&lt;=8,"Substantially calculable","Fully calculable"))))</x:f>
        <x:v>Partially calculable</x:v>
      </x:c>
      <x:c r="T74" s="22" t="str">
        <x:v>AI-assisted adjudicated r4</x:v>
      </x:c>
      <x:c r="U74" s="22" t="str">
        <x:v>Research complete - publication drafting pending</x:v>
      </x:c>
      <x:c r="V74" s="22" t="str">
        <x:v>https://mixpanel.com/pricing/</x:v>
      </x:c>
      <x:c r="W74" s="22" t="str">
        <x:v>https://mixpanel.com/pricing/</x:v>
      </x:c>
      <x:c r="X74" s="22" t="str">
        <x:v>Mixpanel official pricing/product page (descriptive record; live HTML title not independently captured in r2)</x:v>
      </x:c>
      <x:c r="Y74" s="22" t="str">
        <x:v>https://mixpanel.com/pricing/</x:v>
      </x:c>
      <x:c r="Z74" s="22" t="str"/>
      <x:c r="AA74" s="22" t="str">
        <x:v>Mixpanel Agent appears in the plan table and the permanent free plan provides access.</x:v>
      </x:c>
      <x:c r="AB74" s="22" t="str">
        <x:v>Mixpanel Agent appears in the plan table and the permanent free plan provides access.</x:v>
      </x:c>
      <x:c r="AC74" s="22" t="str">
        <x:v>Included access is not treated as unlimited.</x:v>
      </x:c>
      <x:c r="AD74" s="22" t="str">
        <x:v>2026-07-12</x:v>
      </x:c>
      <x:c r="AE74" s="22" t="str">
        <x:v>Unauthenticated public web; locale not controllable; researcher context Asia/Kolkata</x:v>
      </x:c>
      <x:c r="AF74" s="22" t="str">
        <x:v>USD (unless vendor locale differs)</x:v>
      </x:c>
      <x:c r="AG74" s="22" t="str">
        <x:v>Free plan</x:v>
      </x:c>
      <x:c r="AH74" s="22" t="str">
        <x:v>Free</x:v>
      </x:c>
      <x:c r="AI74" s="22" t="str">
        <x:v>Not publicly stated</x:v>
      </x:c>
      <x:c r="AJ74" s="22" t="str">
        <x:v>No paid commitment</x:v>
      </x:c>
      <x:c r="AK74" s="22" t="str">
        <x:v>Included in plan; AI-specific meter not publicly specified</x:v>
      </x:c>
      <x:c r="AL74" s="22" t="str">
        <x:v>Not publicly disclosed</x:v>
      </x:c>
      <x:c r="AM74" s="22" t="str">
        <x:v>Not publicly disclosed</x:v>
      </x:c>
      <x:c r="AN74" s="22" t="str">
        <x:v>Not publicly disclosed</x:v>
      </x:c>
      <x:c r="AO74" s="22" t="str">
        <x:v>Not publicly disclosed</x:v>
      </x:c>
      <x:c r="AP74" s="22" t="str">
        <x:v>Criterion not passed</x:v>
      </x:c>
      <x:c r="AQ74" s="22" t="str">
        <x:v>Public base price: Free-forever plan; Growth starts at $0 before event overages. Source: https://mixpanel.com/pricing/</x:v>
      </x:c>
      <x:c r="AR74" s="22" t="str">
        <x:v>Minimum AI-eligible plan/access: Free. AI packaging: Included in plan; AI-specific meter not publicly specified.</x:v>
      </x:c>
      <x:c r="AS74" s="22" t="str">
        <x:v>Minimum commitment: No paid commitment; billing cadence: Free plan; minimum AI access cost: $0.</x:v>
      </x:c>
      <x:c r="AT74" s="22" t="str">
        <x:v>AI packaging: Included in plan; AI-specific meter not publicly specified. Capability: Mixpanel Agent.</x:v>
      </x:c>
      <x:c r="AU74" s="22" t="str">
        <x:v>Criterion not passed.</x:v>
      </x:c>
      <x:c r="AV74" s="22" t="str">
        <x:v>Criterion not passed.</x:v>
      </x:c>
      <x:c r="AW74" s="22" t="str">
        <x:v>Criterion not passed.</x:v>
      </x:c>
      <x:c r="AX74" s="22" t="str">
        <x:v>Criterion not passed.</x:v>
      </x:c>
      <x:c r="AY74" s="22" t="str">
        <x:v>Minimum AI access cost: $0.</x:v>
      </x:c>
      <x:c r="AZ74" s="22" t="str">
        <x:v>Criterion not passed.</x:v>
      </x:c>
      <x:c r="BA74" s="22" t="str">
        <x:v>Standard</x:v>
      </x:c>
      <x:c r="BB74" s="22" t="n">
        <x:v>5</x:v>
      </x:c>
      <x:c r="BC74" s="22" t="n">
        <x:f>R74-BB74</x:f>
        <x:v>0</x:v>
      </x:c>
      <x:c r="BD74" s="22" t="str">
        <x:f>IF(R74=SUM(H74:Q74),"PASS","FAIL")</x:f>
        <x:v>PASS</x:v>
      </x:c>
      <x:c r="BE74" s="22" t="str">
        <x:f>IF(S74=IF(R74&gt;=9,"Fully calculable",IF(R74&gt;=7,"Substantially calculable",IF(R74&gt;=4,"Partially calculable",IF(R74&gt;=1,"Limited disclosure","Not publicly calculable")))),"PASS","FAIL")</x:f>
        <x:v>PASS</x:v>
      </x:c>
      <x:c r="BF74" s="22" t="str">
        <x:f>IF(H74=0,"PASS",IF(AND(AQ74&lt;&gt;"",ISERROR(SEARCH("Criterion not passed",AQ74)),ISERROR(SEARCH("not fully recorded",AQ74))),"PASS","FAIL"))</x:f>
        <x:v>PASS</x:v>
      </x:c>
      <x:c r="BG74" s="22" t="str">
        <x:f>IF(I74=0,"PASS",IF(AND(AR74&lt;&gt;"",ISERROR(SEARCH("Criterion not passed",AR74)),ISERROR(SEARCH("not fully recorded",AR74))),"PASS","FAIL"))</x:f>
        <x:v>PASS</x:v>
      </x:c>
      <x:c r="BH74" s="22" t="str">
        <x:f>IF(J74=0,"PASS",IF(AND(AS74&lt;&gt;"",ISERROR(SEARCH("Criterion not passed",AS74)),ISERROR(SEARCH("not fully recorded",AS74))),"PASS","FAIL"))</x:f>
        <x:v>PASS</x:v>
      </x:c>
      <x:c r="BI74" s="22" t="str">
        <x:f>IF(K74=0,"PASS",IF(AND(AT74&lt;&gt;"",ISERROR(SEARCH("Criterion not passed",AT74)),ISERROR(SEARCH("not fully recorded",AT74))),"PASS","FAIL"))</x:f>
        <x:v>PASS</x:v>
      </x:c>
      <x:c r="BJ74" s="22" t="str">
        <x:f>IF(L74=0,"PASS",IF(AND(AU74&lt;&gt;"",ISERROR(SEARCH("Criterion not passed",AU74)),ISERROR(SEARCH("not fully recorded",AU74)),ISERROR(SEARCH("not publicly disclosed",AU74)),ISERROR(SEARCH("not disclosed",AU74)),ISERROR(SEARCH("not recorded",AU74)),ISERROR(SEARCH("not publicly defined",AU74)),ISERROR(SEARCH("not defined",AU74))),"PASS","FAIL"))</x:f>
        <x:v>PASS</x:v>
      </x:c>
      <x:c r="BK74" s="22" t="str">
        <x:f>IF(M74=0,"PASS",IF(AND(AV74&lt;&gt;"",ISERROR(SEARCH("Criterion not passed",AV74)),ISERROR(SEARCH("not fully recorded",AV74)),ISERROR(SEARCH("not publicly disclosed",AV74)),ISERROR(SEARCH("not disclosed",AV74)),ISERROR(SEARCH("not recorded",AV74)),ISERROR(SEARCH("not publicly defined",AV74)),ISERROR(SEARCH("not defined",AV74))),"PASS","FAIL"))</x:f>
        <x:v>PASS</x:v>
      </x:c>
      <x:c r="BL74" s="22" t="str">
        <x:f>IF(N74=0,"PASS",IF(AND(AW74&lt;&gt;"",ISERROR(SEARCH("Criterion not passed",AW74)),ISERROR(SEARCH("not fully recorded",AW74)),ISERROR(SEARCH("not publicly disclosed",AW74)),ISERROR(SEARCH("not disclosed",AW74)),ISERROR(SEARCH("not recorded",AW74)),ISERROR(SEARCH("not quantified",AW74)),ISERROR(SEARCH("one-time rather than recurring",AW74))),"PASS","FAIL"))</x:f>
        <x:v>PASS</x:v>
      </x:c>
      <x:c r="BM74" s="22" t="str">
        <x:f>IF(O74=0,"PASS",IF(AND(AX74&lt;&gt;"",ISERROR(SEARCH("Criterion not passed",AX74)),ISERROR(SEARCH("not fully recorded",AX74)),ISERROR(SEARCH("not publicly disclosed",AX74)),ISERROR(SEARCH("not disclosed",AX74)),ISERROR(SEARCH("not recorded",AX74)),ISERROR(SEARCH("not quantified",AX74)),ISERROR(SEARCH("no public",AX74))),"PASS","FAIL"))</x:f>
        <x:v>PASS</x:v>
      </x:c>
      <x:c r="BN74" s="22" t="str">
        <x:f>IF(P74=0,"PASS",IF(AND(AY74&lt;&gt;"",ISERROR(SEARCH("Criterion not passed",AY74)),ISERROR(SEARCH("not fully recorded",AY74)),ISERROR(SEARCH("not publicly calculable",AY74)),ISERROR(SEARCH("not calculable",AY74)),ISERROR(SEARCH("not recorded",AY74))),"PASS","FAIL"))</x:f>
        <x:v>PASS</x:v>
      </x:c>
      <x:c r="BO74" s="22" t="str">
        <x:f>IF(Q74=0,"PASS",IF(AND(AZ74&lt;&gt;"",ISERROR(SEARCH("Criterion not passed",AZ74)),ISERROR(SEARCH("not fully recorded",AZ74)),ISERROR(SEARCH("not publicly calculable",AZ74)),ISERROR(SEARCH("not calculable",AZ74)),ISERROR(SEARCH("not recorded",AZ74))),"PASS","FAIL"))</x:f>
        <x:v>PASS</x:v>
      </x:c>
      <x:c r="BP74" s="22" t="str">
        <x:f>IF(COUNTIF(BF74:BO74,"FAIL")=0,"PASS","FAIL")</x:f>
        <x:v>PASS</x:v>
      </x:c>
      <x:c r="BQ74" s="22" t="str"/>
      <x:c r="BR74" s="22" t="str"/>
      <x:c r="BS74" s="22" t="str"/>
      <x:c r="BT74" s="22" t="str"/>
      <x:c r="BU74" s="22" t="str"/>
      <x:c r="BV74" s="22" t="str"/>
    </x:row>
    <x:row r="75" ht="36" customHeight="1">
      <x:c r="A75" s="22" t="str">
        <x:v>V073</x:v>
      </x:c>
      <x:c r="B75" s="22" t="str">
        <x:v>Northbeam</x:v>
      </x:c>
      <x:c r="C75" s="22" t="str">
        <x:v>Marketing analytics and attribution</x:v>
      </x:c>
      <x:c r="D75" s="22" t="str">
        <x:v>Northbeam AI</x:v>
      </x:c>
      <x:c r="E75" s="22" t="str">
        <x:v>$1,500/month Starter</x:v>
      </x:c>
      <x:c r="F75" s="22" t="str">
        <x:v>$1,500/month, month-to-month</x:v>
      </x:c>
      <x:c r="G75" s="22" t="str">
        <x:v>Monthly subscription; AI-powered measurement included</x:v>
      </x:c>
      <x:c r="H75" s="22" t="n">
        <x:v>1</x:v>
      </x:c>
      <x:c r="I75" s="22" t="n">
        <x:v>1</x:v>
      </x:c>
      <x:c r="J75" s="22" t="n">
        <x:v>1</x:v>
      </x:c>
      <x:c r="K75" s="22" t="n">
        <x:v>1</x:v>
      </x:c>
      <x:c r="L75" s="22" t="n">
        <x:v>0</x:v>
      </x:c>
      <x:c r="M75" s="22" t="n">
        <x:v>0</x:v>
      </x:c>
      <x:c r="N75" s="22" t="n">
        <x:v>0</x:v>
      </x:c>
      <x:c r="O75" s="22" t="n">
        <x:v>0</x:v>
      </x:c>
      <x:c r="P75" s="22" t="n">
        <x:v>1</x:v>
      </x:c>
      <x:c r="Q75" s="22" t="n">
        <x:v>0</x:v>
      </x:c>
      <x:c r="R75" s="22" t="n">
        <x:f>SUM(H75:Q75)</x:f>
        <x:v>5</x:v>
      </x:c>
      <x:c r="S75" s="22" t="str">
        <x:f>IF(R75=0,"Not publicly calculable",IF(R75&lt;=3,"Limited disclosure",IF(R75&lt;=6,"Partially calculable",IF(R75&lt;=8,"Substantially calculable","Fully calculable"))))</x:f>
        <x:v>Partially calculable</x:v>
      </x:c>
      <x:c r="T75" s="22" t="str">
        <x:v>AI-assisted adjudicated r4</x:v>
      </x:c>
      <x:c r="U75" s="22" t="str">
        <x:v>Research complete - publication drafting pending</x:v>
      </x:c>
      <x:c r="V75" s="22" t="str">
        <x:v>https://www.northbeam.io/pricing</x:v>
      </x:c>
      <x:c r="W75" s="22" t="str">
        <x:v>https://www.northbeam.io/</x:v>
      </x:c>
      <x:c r="X75" s="22" t="str">
        <x:v>Northbeam official pricing/product page (descriptive record; live HTML title not independently captured in r2)</x:v>
      </x:c>
      <x:c r="Y75" s="22" t="str">
        <x:v>https://www.northbeam.io/pricing</x:v>
      </x:c>
      <x:c r="Z75" s="22" t="str">
        <x:v>https://www.northbeam.io/</x:v>
      </x:c>
      <x:c r="AA75" s="22" t="str">
        <x:v>Official pricing displays Starter at $1,500/month with month-to-month terms and maps AI-powered capabilities to the platform.</x:v>
      </x:c>
      <x:c r="AB75" s="22" t="str">
        <x:v>Official pricing displays Starter at $1,500/month with month-to-month terms and maps AI-powered capabilities to the platform.</x:v>
      </x:c>
      <x:c r="AC75" s="22" t="str">
        <x:v>No AI-specific meter, allowance, or marginal price is disclosed.</x:v>
      </x:c>
      <x:c r="AD75" s="22" t="str">
        <x:v>2026-07-12</x:v>
      </x:c>
      <x:c r="AE75" s="22" t="str">
        <x:v>Unauthenticated public web; locale not controllable; researcher context Asia/Kolkata</x:v>
      </x:c>
      <x:c r="AF75" s="22" t="str">
        <x:v>USD</x:v>
      </x:c>
      <x:c r="AG75" s="22" t="str">
        <x:v>Monthly</x:v>
      </x:c>
      <x:c r="AH75" s="22" t="str">
        <x:v>Starter</x:v>
      </x:c>
      <x:c r="AI75" s="22" t="str">
        <x:v>Not stated</x:v>
      </x:c>
      <x:c r="AJ75" s="22" t="str">
        <x:v>1 month</x:v>
      </x:c>
      <x:c r="AK75" s="22" t="str">
        <x:v>Northbeam AI included in platform</x:v>
      </x:c>
      <x:c r="AL75" s="22" t="str">
        <x:v>Not publicly disclosed</x:v>
      </x:c>
      <x:c r="AM75" s="22" t="str">
        <x:v>Not publicly disclosed</x:v>
      </x:c>
      <x:c r="AN75" s="22" t="str">
        <x:v>Not publicly disclosed</x:v>
      </x:c>
      <x:c r="AO75" s="22" t="str">
        <x:v>Not publicly disclosed</x:v>
      </x:c>
      <x:c r="AP75" s="22" t="str">
        <x:v>Criterion not passed</x:v>
      </x:c>
      <x:c r="AQ75" s="22" t="str">
        <x:v>Public base price: $1,500/month Starter. Source: https://www.northbeam.io/pricing</x:v>
      </x:c>
      <x:c r="AR75" s="22" t="str">
        <x:v>Minimum AI-eligible plan/access: Starter. AI packaging: Northbeam AI included in platform.</x:v>
      </x:c>
      <x:c r="AS75" s="22" t="str">
        <x:v>Minimum commitment: 1 month; billing cadence: Monthly; minimum AI access cost: $1,500/month, month-to-month.</x:v>
      </x:c>
      <x:c r="AT75" s="22" t="str">
        <x:v>AI packaging: Northbeam AI included in platform. Capability: Northbeam AI.</x:v>
      </x:c>
      <x:c r="AU75" s="22" t="str">
        <x:v>Criterion not passed.</x:v>
      </x:c>
      <x:c r="AV75" s="22" t="str">
        <x:v>Criterion not passed.</x:v>
      </x:c>
      <x:c r="AW75" s="22" t="str">
        <x:v>Criterion not passed.</x:v>
      </x:c>
      <x:c r="AX75" s="22" t="str">
        <x:v>Criterion not passed.</x:v>
      </x:c>
      <x:c r="AY75" s="22" t="str">
        <x:v>Minimum AI access cost: $1,500/month, month-to-month.</x:v>
      </x:c>
      <x:c r="AZ75" s="22" t="str">
        <x:v>Criterion not passed.</x:v>
      </x:c>
      <x:c r="BA75" s="22" t="str">
        <x:v>Standard</x:v>
      </x:c>
      <x:c r="BB75" s="22" t="n">
        <x:v>5</x:v>
      </x:c>
      <x:c r="BC75" s="22" t="n">
        <x:f>R75-BB75</x:f>
        <x:v>0</x:v>
      </x:c>
      <x:c r="BD75" s="22" t="str">
        <x:f>IF(R75=SUM(H75:Q75),"PASS","FAIL")</x:f>
        <x:v>PASS</x:v>
      </x:c>
      <x:c r="BE75" s="22" t="str">
        <x:f>IF(S75=IF(R75&gt;=9,"Fully calculable",IF(R75&gt;=7,"Substantially calculable",IF(R75&gt;=4,"Partially calculable",IF(R75&gt;=1,"Limited disclosure","Not publicly calculable")))),"PASS","FAIL")</x:f>
        <x:v>PASS</x:v>
      </x:c>
      <x:c r="BF75" s="22" t="str">
        <x:f>IF(H75=0,"PASS",IF(AND(AQ75&lt;&gt;"",ISERROR(SEARCH("Criterion not passed",AQ75)),ISERROR(SEARCH("not fully recorded",AQ75))),"PASS","FAIL"))</x:f>
        <x:v>PASS</x:v>
      </x:c>
      <x:c r="BG75" s="22" t="str">
        <x:f>IF(I75=0,"PASS",IF(AND(AR75&lt;&gt;"",ISERROR(SEARCH("Criterion not passed",AR75)),ISERROR(SEARCH("not fully recorded",AR75))),"PASS","FAIL"))</x:f>
        <x:v>PASS</x:v>
      </x:c>
      <x:c r="BH75" s="22" t="str">
        <x:f>IF(J75=0,"PASS",IF(AND(AS75&lt;&gt;"",ISERROR(SEARCH("Criterion not passed",AS75)),ISERROR(SEARCH("not fully recorded",AS75))),"PASS","FAIL"))</x:f>
        <x:v>PASS</x:v>
      </x:c>
      <x:c r="BI75" s="22" t="str">
        <x:f>IF(K75=0,"PASS",IF(AND(AT75&lt;&gt;"",ISERROR(SEARCH("Criterion not passed",AT75)),ISERROR(SEARCH("not fully recorded",AT75))),"PASS","FAIL"))</x:f>
        <x:v>PASS</x:v>
      </x:c>
      <x:c r="BJ75" s="22" t="str">
        <x:f>IF(L75=0,"PASS",IF(AND(AU75&lt;&gt;"",ISERROR(SEARCH("Criterion not passed",AU75)),ISERROR(SEARCH("not fully recorded",AU75)),ISERROR(SEARCH("not publicly disclosed",AU75)),ISERROR(SEARCH("not disclosed",AU75)),ISERROR(SEARCH("not recorded",AU75)),ISERROR(SEARCH("not publicly defined",AU75)),ISERROR(SEARCH("not defined",AU75))),"PASS","FAIL"))</x:f>
        <x:v>PASS</x:v>
      </x:c>
      <x:c r="BK75" s="22" t="str">
        <x:f>IF(M75=0,"PASS",IF(AND(AV75&lt;&gt;"",ISERROR(SEARCH("Criterion not passed",AV75)),ISERROR(SEARCH("not fully recorded",AV75)),ISERROR(SEARCH("not publicly disclosed",AV75)),ISERROR(SEARCH("not disclosed",AV75)),ISERROR(SEARCH("not recorded",AV75)),ISERROR(SEARCH("not publicly defined",AV75)),ISERROR(SEARCH("not defined",AV75))),"PASS","FAIL"))</x:f>
        <x:v>PASS</x:v>
      </x:c>
      <x:c r="BL75" s="22" t="str">
        <x:f>IF(N75=0,"PASS",IF(AND(AW75&lt;&gt;"",ISERROR(SEARCH("Criterion not passed",AW75)),ISERROR(SEARCH("not fully recorded",AW75)),ISERROR(SEARCH("not publicly disclosed",AW75)),ISERROR(SEARCH("not disclosed",AW75)),ISERROR(SEARCH("not recorded",AW75)),ISERROR(SEARCH("not quantified",AW75)),ISERROR(SEARCH("one-time rather than recurring",AW75))),"PASS","FAIL"))</x:f>
        <x:v>PASS</x:v>
      </x:c>
      <x:c r="BM75" s="22" t="str">
        <x:f>IF(O75=0,"PASS",IF(AND(AX75&lt;&gt;"",ISERROR(SEARCH("Criterion not passed",AX75)),ISERROR(SEARCH("not fully recorded",AX75)),ISERROR(SEARCH("not publicly disclosed",AX75)),ISERROR(SEARCH("not disclosed",AX75)),ISERROR(SEARCH("not recorded",AX75)),ISERROR(SEARCH("not quantified",AX75)),ISERROR(SEARCH("no public",AX75))),"PASS","FAIL"))</x:f>
        <x:v>PASS</x:v>
      </x:c>
      <x:c r="BN75" s="22" t="str">
        <x:f>IF(P75=0,"PASS",IF(AND(AY75&lt;&gt;"",ISERROR(SEARCH("Criterion not passed",AY75)),ISERROR(SEARCH("not fully recorded",AY75)),ISERROR(SEARCH("not publicly calculable",AY75)),ISERROR(SEARCH("not calculable",AY75)),ISERROR(SEARCH("not recorded",AY75))),"PASS","FAIL"))</x:f>
        <x:v>PASS</x:v>
      </x:c>
      <x:c r="BO75" s="22" t="str">
        <x:f>IF(Q75=0,"PASS",IF(AND(AZ75&lt;&gt;"",ISERROR(SEARCH("Criterion not passed",AZ75)),ISERROR(SEARCH("not fully recorded",AZ75)),ISERROR(SEARCH("not publicly calculable",AZ75)),ISERROR(SEARCH("not calculable",AZ75)),ISERROR(SEARCH("not recorded",AZ75))),"PASS","FAIL"))</x:f>
        <x:v>PASS</x:v>
      </x:c>
      <x:c r="BP75" s="22" t="str">
        <x:f>IF(COUNTIF(BF75:BO75,"FAIL")=0,"PASS","FAIL")</x:f>
        <x:v>PASS</x:v>
      </x:c>
      <x:c r="BQ75" s="22" t="str"/>
      <x:c r="BR75" s="22" t="str"/>
      <x:c r="BS75" s="22" t="str"/>
      <x:c r="BT75" s="22" t="str"/>
      <x:c r="BU75" s="22" t="str"/>
      <x:c r="BV75" s="22" t="str"/>
    </x:row>
    <x:row r="76" ht="36" customHeight="1">
      <x:c r="A76" s="22" t="str">
        <x:v>V074</x:v>
      </x:c>
      <x:c r="B76" s="22" t="str">
        <x:v>Piwik PRO</x:v>
      </x:c>
      <x:c r="C76" s="22" t="str">
        <x:v>Marketing analytics and attribution</x:v>
      </x:c>
      <x:c r="D76" s="22" t="str">
        <x:v>Piwik PRO AI Assistant</x:v>
      </x:c>
      <x:c r="E76" s="22" t="str">
        <x:v>€35/month Business; €366/month equivalent Enterprise on annual billing</x:v>
      </x:c>
      <x:c r="F76" s="22" t="str">
        <x:v>Not publicly calculable for Piwik PRO AI Assistant</x:v>
      </x:c>
      <x:c r="G76" s="22" t="str">
        <x:v>Public platform subscription; AI eligibility not mapped</x:v>
      </x:c>
      <x:c r="H76" s="22" t="n">
        <x:v>1</x:v>
      </x:c>
      <x:c r="I76" s="22" t="n">
        <x:v>0</x:v>
      </x:c>
      <x:c r="J76" s="22" t="n">
        <x:v>0</x:v>
      </x:c>
      <x:c r="K76" s="22" t="n">
        <x:v>0</x:v>
      </x:c>
      <x:c r="L76" s="22" t="n">
        <x:v>0</x:v>
      </x:c>
      <x:c r="M76" s="22" t="n">
        <x:v>0</x:v>
      </x:c>
      <x:c r="N76" s="22" t="n">
        <x:v>0</x:v>
      </x:c>
      <x:c r="O76" s="22" t="n">
        <x:v>0</x:v>
      </x:c>
      <x:c r="P76" s="22" t="n">
        <x:v>0</x:v>
      </x:c>
      <x:c r="Q76" s="22" t="n">
        <x:v>0</x:v>
      </x:c>
      <x:c r="R76" s="22" t="n">
        <x:f>SUM(H76:Q76)</x:f>
        <x:v>1</x:v>
      </x:c>
      <x:c r="S76" s="22" t="str">
        <x:f>IF(R76=0,"Not publicly calculable",IF(R76&lt;=3,"Limited disclosure",IF(R76&lt;=6,"Partially calculable",IF(R76&lt;=8,"Substantially calculable","Fully calculable"))))</x:f>
        <x:v>Limited disclosure</x:v>
      </x:c>
      <x:c r="T76" s="22" t="str">
        <x:v>AI-assisted adjudicated r4</x:v>
      </x:c>
      <x:c r="U76" s="22" t="str">
        <x:v>Research complete - publication drafting pending</x:v>
      </x:c>
      <x:c r="V76" s="22" t="str">
        <x:v>https://piwik.pro/pricing/</x:v>
      </x:c>
      <x:c r="W76" s="22" t="str">
        <x:v>https://piwik.pro/product/ai-assistant/</x:v>
      </x:c>
      <x:c r="X76" s="22" t="str">
        <x:v>Piwik PRO official pricing/product page (descriptive record; live HTML title not independently captured in r2)</x:v>
      </x:c>
      <x:c r="Y76" s="22" t="str">
        <x:v>https://piwik.pro/pricing/</x:v>
      </x:c>
      <x:c r="Z76" s="22" t="str">
        <x:v>https://piwik.pro/product/ai-assistant/</x:v>
      </x:c>
      <x:c r="AA76" s="22" t="str">
        <x:v>Official pricing publishes Business and Enterprise platform prices, but the selected AI Assistant is not publicly mapped to a lowest qualifying plan.</x:v>
      </x:c>
      <x:c r="AB76" s="22" t="str">
        <x:v>Official pricing publishes Business and Enterprise platform prices, but the selected AI Assistant is not publicly mapped to a lowest qualifying plan.</x:v>
      </x:c>
      <x:c r="AC76" s="22" t="str">
        <x:v>No AI pricing criteria beyond platform price are awarded.</x:v>
      </x:c>
      <x:c r="AD76" s="22" t="str">
        <x:v>2026-07-12</x:v>
      </x:c>
      <x:c r="AE76" s="22" t="str">
        <x:v>Unauthenticated public web; locale not controllable; researcher context Asia/Kolkata</x:v>
      </x:c>
      <x:c r="AF76" s="22" t="str">
        <x:v>EUR</x:v>
      </x:c>
      <x:c r="AG76" s="22" t="str">
        <x:v>Monthly / annual as displayed</x:v>
      </x:c>
      <x:c r="AH76" s="22" t="str">
        <x:v>Not publicly established</x:v>
      </x:c>
      <x:c r="AI76" s="22" t="str">
        <x:v>Not publicly stated</x:v>
      </x:c>
      <x:c r="AJ76" s="22" t="str">
        <x:v>Not publicly stated</x:v>
      </x:c>
      <x:c r="AK76" s="22" t="str">
        <x:v>Not publicly established</x:v>
      </x:c>
      <x:c r="AL76" s="22" t="str">
        <x:v>Not publicly disclosed</x:v>
      </x:c>
      <x:c r="AM76" s="22" t="str">
        <x:v>Not publicly disclosed</x:v>
      </x:c>
      <x:c r="AN76" s="22" t="str">
        <x:v>Not publicly disclosed</x:v>
      </x:c>
      <x:c r="AO76" s="22" t="str">
        <x:v>Not publicly disclosed</x:v>
      </x:c>
      <x:c r="AP76" s="22" t="str">
        <x:v>Criterion not passed</x:v>
      </x:c>
      <x:c r="AQ76" s="22" t="str">
        <x:v>Public base price: €35/month Business; €366/month equivalent Enterprise on annual billing. Source: https://piwik.pro/pricing/</x:v>
      </x:c>
      <x:c r="AR76" s="22" t="str">
        <x:v>Criterion not passed.</x:v>
      </x:c>
      <x:c r="AS76" s="22" t="str">
        <x:v>Criterion not passed.</x:v>
      </x:c>
      <x:c r="AT76" s="22" t="str">
        <x:v>Criterion not passed.</x:v>
      </x:c>
      <x:c r="AU76" s="22" t="str">
        <x:v>Criterion not passed.</x:v>
      </x:c>
      <x:c r="AV76" s="22" t="str">
        <x:v>Criterion not passed.</x:v>
      </x:c>
      <x:c r="AW76" s="22" t="str">
        <x:v>Criterion not passed.</x:v>
      </x:c>
      <x:c r="AX76" s="22" t="str">
        <x:v>Criterion not passed.</x:v>
      </x:c>
      <x:c r="AY76" s="22" t="str">
        <x:v>Criterion not passed.</x:v>
      </x:c>
      <x:c r="AZ76" s="22" t="str">
        <x:v>Criterion not passed.</x:v>
      </x:c>
      <x:c r="BA76" s="22" t="str">
        <x:v>Priority: score 0-3</x:v>
      </x:c>
      <x:c r="BB76" s="22" t="n">
        <x:v>1</x:v>
      </x:c>
      <x:c r="BC76" s="22" t="n">
        <x:f>R76-BB76</x:f>
        <x:v>0</x:v>
      </x:c>
      <x:c r="BD76" s="22" t="str">
        <x:f>IF(R76=SUM(H76:Q76),"PASS","FAIL")</x:f>
        <x:v>PASS</x:v>
      </x:c>
      <x:c r="BE76" s="22" t="str">
        <x:f>IF(S76=IF(R76&gt;=9,"Fully calculable",IF(R76&gt;=7,"Substantially calculable",IF(R76&gt;=4,"Partially calculable",IF(R76&gt;=1,"Limited disclosure","Not publicly calculable")))),"PASS","FAIL")</x:f>
        <x:v>PASS</x:v>
      </x:c>
      <x:c r="BF76" s="22" t="str">
        <x:f>IF(H76=0,"PASS",IF(AND(AQ76&lt;&gt;"",ISERROR(SEARCH("Criterion not passed",AQ76)),ISERROR(SEARCH("not fully recorded",AQ76))),"PASS","FAIL"))</x:f>
        <x:v>PASS</x:v>
      </x:c>
      <x:c r="BG76" s="22" t="str">
        <x:f>IF(I76=0,"PASS",IF(AND(AR76&lt;&gt;"",ISERROR(SEARCH("Criterion not passed",AR76)),ISERROR(SEARCH("not fully recorded",AR76))),"PASS","FAIL"))</x:f>
        <x:v>PASS</x:v>
      </x:c>
      <x:c r="BH76" s="22" t="str">
        <x:f>IF(J76=0,"PASS",IF(AND(AS76&lt;&gt;"",ISERROR(SEARCH("Criterion not passed",AS76)),ISERROR(SEARCH("not fully recorded",AS76))),"PASS","FAIL"))</x:f>
        <x:v>PASS</x:v>
      </x:c>
      <x:c r="BI76" s="22" t="str">
        <x:f>IF(K76=0,"PASS",IF(AND(AT76&lt;&gt;"",ISERROR(SEARCH("Criterion not passed",AT76)),ISERROR(SEARCH("not fully recorded",AT76))),"PASS","FAIL"))</x:f>
        <x:v>PASS</x:v>
      </x:c>
      <x:c r="BJ76" s="22" t="str">
        <x:f>IF(L76=0,"PASS",IF(AND(AU76&lt;&gt;"",ISERROR(SEARCH("Criterion not passed",AU76)),ISERROR(SEARCH("not fully recorded",AU76)),ISERROR(SEARCH("not publicly disclosed",AU76)),ISERROR(SEARCH("not disclosed",AU76)),ISERROR(SEARCH("not recorded",AU76)),ISERROR(SEARCH("not publicly defined",AU76)),ISERROR(SEARCH("not defined",AU76))),"PASS","FAIL"))</x:f>
        <x:v>PASS</x:v>
      </x:c>
      <x:c r="BK76" s="22" t="str">
        <x:f>IF(M76=0,"PASS",IF(AND(AV76&lt;&gt;"",ISERROR(SEARCH("Criterion not passed",AV76)),ISERROR(SEARCH("not fully recorded",AV76)),ISERROR(SEARCH("not publicly disclosed",AV76)),ISERROR(SEARCH("not disclosed",AV76)),ISERROR(SEARCH("not recorded",AV76)),ISERROR(SEARCH("not publicly defined",AV76)),ISERROR(SEARCH("not defined",AV76))),"PASS","FAIL"))</x:f>
        <x:v>PASS</x:v>
      </x:c>
      <x:c r="BL76" s="22" t="str">
        <x:f>IF(N76=0,"PASS",IF(AND(AW76&lt;&gt;"",ISERROR(SEARCH("Criterion not passed",AW76)),ISERROR(SEARCH("not fully recorded",AW76)),ISERROR(SEARCH("not publicly disclosed",AW76)),ISERROR(SEARCH("not disclosed",AW76)),ISERROR(SEARCH("not recorded",AW76)),ISERROR(SEARCH("not quantified",AW76)),ISERROR(SEARCH("one-time rather than recurring",AW76))),"PASS","FAIL"))</x:f>
        <x:v>PASS</x:v>
      </x:c>
      <x:c r="BM76" s="22" t="str">
        <x:f>IF(O76=0,"PASS",IF(AND(AX76&lt;&gt;"",ISERROR(SEARCH("Criterion not passed",AX76)),ISERROR(SEARCH("not fully recorded",AX76)),ISERROR(SEARCH("not publicly disclosed",AX76)),ISERROR(SEARCH("not disclosed",AX76)),ISERROR(SEARCH("not recorded",AX76)),ISERROR(SEARCH("not quantified",AX76)),ISERROR(SEARCH("no public",AX76))),"PASS","FAIL"))</x:f>
        <x:v>PASS</x:v>
      </x:c>
      <x:c r="BN76" s="22" t="str">
        <x:f>IF(P76=0,"PASS",IF(AND(AY76&lt;&gt;"",ISERROR(SEARCH("Criterion not passed",AY76)),ISERROR(SEARCH("not fully recorded",AY76)),ISERROR(SEARCH("not publicly calculable",AY76)),ISERROR(SEARCH("not calculable",AY76)),ISERROR(SEARCH("not recorded",AY76))),"PASS","FAIL"))</x:f>
        <x:v>PASS</x:v>
      </x:c>
      <x:c r="BO76" s="22" t="str">
        <x:f>IF(Q76=0,"PASS",IF(AND(AZ76&lt;&gt;"",ISERROR(SEARCH("Criterion not passed",AZ76)),ISERROR(SEARCH("not fully recorded",AZ76)),ISERROR(SEARCH("not publicly calculable",AZ76)),ISERROR(SEARCH("not calculable",AZ76)),ISERROR(SEARCH("not recorded",AZ76))),"PASS","FAIL"))</x:f>
        <x:v>PASS</x:v>
      </x:c>
      <x:c r="BP76" s="22" t="str">
        <x:f>IF(COUNTIF(BF76:BO76,"FAIL")=0,"PASS","FAIL")</x:f>
        <x:v>PASS</x:v>
      </x:c>
      <x:c r="BQ76" s="22" t="str"/>
      <x:c r="BR76" s="22" t="str"/>
      <x:c r="BS76" s="22" t="str"/>
      <x:c r="BT76" s="22" t="str"/>
      <x:c r="BU76" s="22" t="str"/>
      <x:c r="BV76" s="22" t="str"/>
    </x:row>
    <x:row r="77" ht="36" customHeight="1">
      <x:c r="A77" s="22" t="str">
        <x:v>V075</x:v>
      </x:c>
      <x:c r="B77" s="22" t="str">
        <x:v>Qlik</x:v>
      </x:c>
      <x:c r="C77" s="22" t="str">
        <x:v>Marketing analytics and attribution</x:v>
      </x:c>
      <x:c r="D77" s="22" t="str">
        <x:v>Qlik Answers</x:v>
      </x:c>
      <x:c r="E77" s="22" t="str">
        <x:v>No numeric public Qlik Answers price</x:v>
      </x:c>
      <x:c r="F77" s="22" t="str">
        <x:v>Not publicly calculable</x:v>
      </x:c>
      <x:c r="G77" s="22" t="str">
        <x:v>Standalone or packaged offering; contact sales</x:v>
      </x:c>
      <x:c r="H77" s="22" t="n">
        <x:v>0</x:v>
      </x:c>
      <x:c r="I77" s="22" t="n">
        <x:v>1</x:v>
      </x:c>
      <x:c r="J77" s="22" t="n">
        <x:v>0</x:v>
      </x:c>
      <x:c r="K77" s="22" t="n">
        <x:v>1</x:v>
      </x:c>
      <x:c r="L77" s="22" t="n">
        <x:v>0</x:v>
      </x:c>
      <x:c r="M77" s="22" t="n">
        <x:v>0</x:v>
      </x:c>
      <x:c r="N77" s="22" t="n">
        <x:v>0</x:v>
      </x:c>
      <x:c r="O77" s="22" t="n">
        <x:v>0</x:v>
      </x:c>
      <x:c r="P77" s="22" t="n">
        <x:v>0</x:v>
      </x:c>
      <x:c r="Q77" s="22" t="n">
        <x:v>0</x:v>
      </x:c>
      <x:c r="R77" s="22" t="n">
        <x:f>SUM(H77:Q77)</x:f>
        <x:v>2</x:v>
      </x:c>
      <x:c r="S77" s="22" t="str">
        <x:f>IF(R77=0,"Not publicly calculable",IF(R77&lt;=3,"Limited disclosure",IF(R77&lt;=6,"Partially calculable",IF(R77&lt;=8,"Substantially calculable","Fully calculable"))))</x:f>
        <x:v>Limited disclosure</x:v>
      </x:c>
      <x:c r="T77" s="22" t="str">
        <x:v>AI-assisted adjudicated r4</x:v>
      </x:c>
      <x:c r="U77" s="22" t="str">
        <x:v>Research complete - publication drafting pending</x:v>
      </x:c>
      <x:c r="V77" s="22" t="str">
        <x:v>https://www.qlik.com/us/pricing</x:v>
      </x:c>
      <x:c r="W77" s="22" t="str">
        <x:v>https://www.qlik.com/us/products/qlik-answers</x:v>
      </x:c>
      <x:c r="X77" s="22" t="str">
        <x:v>Qlik official pricing/product page (descriptive record; live HTML title not independently captured in r2)</x:v>
      </x:c>
      <x:c r="Y77" s="22" t="str">
        <x:v>https://www.qlik.com/us/pricing</x:v>
      </x:c>
      <x:c r="Z77" s="22" t="str">
        <x:v>https://www.qlik.com/us/products/qlik-answers</x:v>
      </x:c>
      <x:c r="AA77" s="22" t="str">
        <x:v>Official Qlik pages identify Qlik Answers as a standalone or packaged AI product but require contact for numeric pricing.</x:v>
      </x:c>
      <x:c r="AB77" s="22" t="str">
        <x:v>Official Qlik pages identify Qlik Answers as a standalone or packaged AI product but require contact for numeric pricing.</x:v>
      </x:c>
      <x:c r="AC77" s="22" t="str">
        <x:v>No public minimum commitment or usage economics.</x:v>
      </x:c>
      <x:c r="AD77" s="22" t="str">
        <x:v>2026-07-12</x:v>
      </x:c>
      <x:c r="AE77" s="22" t="str">
        <x:v>Unauthenticated public web; locale not controllable; researcher context Asia/Kolkata</x:v>
      </x:c>
      <x:c r="AF77" s="22" t="str">
        <x:v>Not applicable / not displayed</x:v>
      </x:c>
      <x:c r="AG77" s="22" t="str">
        <x:v>Not publicly stated</x:v>
      </x:c>
      <x:c r="AH77" s="22" t="str">
        <x:v>Qlik Answers standalone or packaged commercial offering (quote-gated)</x:v>
      </x:c>
      <x:c r="AI77" s="22" t="str">
        <x:v>Not publicly stated</x:v>
      </x:c>
      <x:c r="AJ77" s="22" t="str">
        <x:v>Not publicly stated</x:v>
      </x:c>
      <x:c r="AK77" s="22" t="str">
        <x:v>Qlik Answers standalone or packaged product</x:v>
      </x:c>
      <x:c r="AL77" s="22" t="str">
        <x:v>Not publicly disclosed</x:v>
      </x:c>
      <x:c r="AM77" s="22" t="str">
        <x:v>Not publicly disclosed</x:v>
      </x:c>
      <x:c r="AN77" s="22" t="str">
        <x:v>Not publicly disclosed</x:v>
      </x:c>
      <x:c r="AO77" s="22" t="str">
        <x:v>Not publicly disclosed</x:v>
      </x:c>
      <x:c r="AP77" s="22" t="str">
        <x:v>Criterion not passed</x:v>
      </x:c>
      <x:c r="AQ77" s="22" t="str">
        <x:v>Criterion not passed.</x:v>
      </x:c>
      <x:c r="AR77" s="22" t="str">
        <x:v>Minimum AI-eligible plan/access: Qlik Answers standalone or packaged commercial offering (quote-gated). AI packaging: Qlik Answers standalone or packaged product.</x:v>
      </x:c>
      <x:c r="AS77" s="22" t="str">
        <x:v>Criterion not passed.</x:v>
      </x:c>
      <x:c r="AT77" s="22" t="str">
        <x:v>AI packaging: Qlik Answers standalone or packaged product. Capability: Qlik Answers.</x:v>
      </x:c>
      <x:c r="AU77" s="22" t="str">
        <x:v>Criterion not passed.</x:v>
      </x:c>
      <x:c r="AV77" s="22" t="str">
        <x:v>Criterion not passed.</x:v>
      </x:c>
      <x:c r="AW77" s="22" t="str">
        <x:v>Criterion not passed.</x:v>
      </x:c>
      <x:c r="AX77" s="22" t="str">
        <x:v>Criterion not passed.</x:v>
      </x:c>
      <x:c r="AY77" s="22" t="str">
        <x:v>Criterion not passed.</x:v>
      </x:c>
      <x:c r="AZ77" s="22" t="str">
        <x:v>Criterion not passed.</x:v>
      </x:c>
      <x:c r="BA77" s="22" t="str">
        <x:v>Priority: score 0-3</x:v>
      </x:c>
      <x:c r="BB77" s="22" t="n">
        <x:v>2</x:v>
      </x:c>
      <x:c r="BC77" s="22" t="n">
        <x:f>R77-BB77</x:f>
        <x:v>0</x:v>
      </x:c>
      <x:c r="BD77" s="22" t="str">
        <x:f>IF(R77=SUM(H77:Q77),"PASS","FAIL")</x:f>
        <x:v>PASS</x:v>
      </x:c>
      <x:c r="BE77" s="22" t="str">
        <x:f>IF(S77=IF(R77&gt;=9,"Fully calculable",IF(R77&gt;=7,"Substantially calculable",IF(R77&gt;=4,"Partially calculable",IF(R77&gt;=1,"Limited disclosure","Not publicly calculable")))),"PASS","FAIL")</x:f>
        <x:v>PASS</x:v>
      </x:c>
      <x:c r="BF77" s="22" t="str">
        <x:f>IF(H77=0,"PASS",IF(AND(AQ77&lt;&gt;"",ISERROR(SEARCH("Criterion not passed",AQ77)),ISERROR(SEARCH("not fully recorded",AQ77))),"PASS","FAIL"))</x:f>
        <x:v>PASS</x:v>
      </x:c>
      <x:c r="BG77" s="22" t="str">
        <x:f>IF(I77=0,"PASS",IF(AND(AR77&lt;&gt;"",ISERROR(SEARCH("Criterion not passed",AR77)),ISERROR(SEARCH("not fully recorded",AR77))),"PASS","FAIL"))</x:f>
        <x:v>PASS</x:v>
      </x:c>
      <x:c r="BH77" s="22" t="str">
        <x:f>IF(J77=0,"PASS",IF(AND(AS77&lt;&gt;"",ISERROR(SEARCH("Criterion not passed",AS77)),ISERROR(SEARCH("not fully recorded",AS77))),"PASS","FAIL"))</x:f>
        <x:v>PASS</x:v>
      </x:c>
      <x:c r="BI77" s="22" t="str">
        <x:f>IF(K77=0,"PASS",IF(AND(AT77&lt;&gt;"",ISERROR(SEARCH("Criterion not passed",AT77)),ISERROR(SEARCH("not fully recorded",AT77))),"PASS","FAIL"))</x:f>
        <x:v>PASS</x:v>
      </x:c>
      <x:c r="BJ77" s="22" t="str">
        <x:f>IF(L77=0,"PASS",IF(AND(AU77&lt;&gt;"",ISERROR(SEARCH("Criterion not passed",AU77)),ISERROR(SEARCH("not fully recorded",AU77)),ISERROR(SEARCH("not publicly disclosed",AU77)),ISERROR(SEARCH("not disclosed",AU77)),ISERROR(SEARCH("not recorded",AU77)),ISERROR(SEARCH("not publicly defined",AU77)),ISERROR(SEARCH("not defined",AU77))),"PASS","FAIL"))</x:f>
        <x:v>PASS</x:v>
      </x:c>
      <x:c r="BK77" s="22" t="str">
        <x:f>IF(M77=0,"PASS",IF(AND(AV77&lt;&gt;"",ISERROR(SEARCH("Criterion not passed",AV77)),ISERROR(SEARCH("not fully recorded",AV77)),ISERROR(SEARCH("not publicly disclosed",AV77)),ISERROR(SEARCH("not disclosed",AV77)),ISERROR(SEARCH("not recorded",AV77)),ISERROR(SEARCH("not publicly defined",AV77)),ISERROR(SEARCH("not defined",AV77))),"PASS","FAIL"))</x:f>
        <x:v>PASS</x:v>
      </x:c>
      <x:c r="BL77" s="22" t="str">
        <x:f>IF(N77=0,"PASS",IF(AND(AW77&lt;&gt;"",ISERROR(SEARCH("Criterion not passed",AW77)),ISERROR(SEARCH("not fully recorded",AW77)),ISERROR(SEARCH("not publicly disclosed",AW77)),ISERROR(SEARCH("not disclosed",AW77)),ISERROR(SEARCH("not recorded",AW77)),ISERROR(SEARCH("not quantified",AW77)),ISERROR(SEARCH("one-time rather than recurring",AW77))),"PASS","FAIL"))</x:f>
        <x:v>PASS</x:v>
      </x:c>
      <x:c r="BM77" s="22" t="str">
        <x:f>IF(O77=0,"PASS",IF(AND(AX77&lt;&gt;"",ISERROR(SEARCH("Criterion not passed",AX77)),ISERROR(SEARCH("not fully recorded",AX77)),ISERROR(SEARCH("not publicly disclosed",AX77)),ISERROR(SEARCH("not disclosed",AX77)),ISERROR(SEARCH("not recorded",AX77)),ISERROR(SEARCH("not quantified",AX77)),ISERROR(SEARCH("no public",AX77))),"PASS","FAIL"))</x:f>
        <x:v>PASS</x:v>
      </x:c>
      <x:c r="BN77" s="22" t="str">
        <x:f>IF(P77=0,"PASS",IF(AND(AY77&lt;&gt;"",ISERROR(SEARCH("Criterion not passed",AY77)),ISERROR(SEARCH("not fully recorded",AY77)),ISERROR(SEARCH("not publicly calculable",AY77)),ISERROR(SEARCH("not calculable",AY77)),ISERROR(SEARCH("not recorded",AY77))),"PASS","FAIL"))</x:f>
        <x:v>PASS</x:v>
      </x:c>
      <x:c r="BO77" s="22" t="str">
        <x:f>IF(Q77=0,"PASS",IF(AND(AZ77&lt;&gt;"",ISERROR(SEARCH("Criterion not passed",AZ77)),ISERROR(SEARCH("not fully recorded",AZ77)),ISERROR(SEARCH("not publicly calculable",AZ77)),ISERROR(SEARCH("not calculable",AZ77)),ISERROR(SEARCH("not recorded",AZ77))),"PASS","FAIL"))</x:f>
        <x:v>PASS</x:v>
      </x:c>
      <x:c r="BP77" s="22" t="str">
        <x:f>IF(COUNTIF(BF77:BO77,"FAIL")=0,"PASS","FAIL")</x:f>
        <x:v>PASS</x:v>
      </x:c>
      <x:c r="BQ77" s="22" t="str"/>
      <x:c r="BR77" s="22" t="str"/>
      <x:c r="BS77" s="22" t="str"/>
      <x:c r="BT77" s="22" t="str"/>
      <x:c r="BU77" s="22" t="str"/>
      <x:c r="BV77" s="22" t="str"/>
    </x:row>
    <x:row r="78" ht="36" customHeight="1">
      <x:c r="A78" s="22" t="str">
        <x:v>V076</x:v>
      </x:c>
      <x:c r="B78" s="22" t="str">
        <x:v>Supermetrics</x:v>
      </x:c>
      <x:c r="C78" s="22" t="str">
        <x:v>Marketing analytics and attribution</x:v>
      </x:c>
      <x:c r="D78" s="22" t="str">
        <x:v>Supermetrics AI</x:v>
      </x:c>
      <x:c r="E78" s="22" t="str">
        <x:v>$49/month Starter or $39/month equivalent billed annually</x:v>
      </x:c>
      <x:c r="F78" s="22" t="str">
        <x:v>$49 month-to-month or $468/year at annual equivalent</x:v>
      </x:c>
      <x:c r="G78" s="22" t="str">
        <x:v>Subscription with recurring AI-credit allowance</x:v>
      </x:c>
      <x:c r="H78" s="22" t="n">
        <x:v>1</x:v>
      </x:c>
      <x:c r="I78" s="22" t="n">
        <x:v>1</x:v>
      </x:c>
      <x:c r="J78" s="22" t="n">
        <x:v>1</x:v>
      </x:c>
      <x:c r="K78" s="22" t="n">
        <x:v>1</x:v>
      </x:c>
      <x:c r="L78" s="22" t="n">
        <x:v>1</x:v>
      </x:c>
      <x:c r="M78" s="22" t="n">
        <x:v>0</x:v>
      </x:c>
      <x:c r="N78" s="22" t="n">
        <x:v>1</x:v>
      </x:c>
      <x:c r="O78" s="22" t="n">
        <x:v>0</x:v>
      </x:c>
      <x:c r="P78" s="22" t="n">
        <x:v>1</x:v>
      </x:c>
      <x:c r="Q78" s="22" t="n">
        <x:v>0</x:v>
      </x:c>
      <x:c r="R78" s="22" t="n">
        <x:f>SUM(H78:Q78)</x:f>
        <x:v>7</x:v>
      </x:c>
      <x:c r="S78" s="22" t="str">
        <x:f>IF(R78=0,"Not publicly calculable",IF(R78&lt;=3,"Limited disclosure",IF(R78&lt;=6,"Partially calculable",IF(R78&lt;=8,"Substantially calculable","Fully calculable"))))</x:f>
        <x:v>Substantially calculable</x:v>
      </x:c>
      <x:c r="T78" s="22" t="str">
        <x:v>AI-assisted adjudicated r4</x:v>
      </x:c>
      <x:c r="U78" s="22" t="str">
        <x:v>Research complete - publication drafting pending</x:v>
      </x:c>
      <x:c r="V78" s="22" t="str">
        <x:v>https://supermetrics.com/pricing</x:v>
      </x:c>
      <x:c r="W78" s="22" t="str">
        <x:v>https://supermetrics.com/pricing</x:v>
      </x:c>
      <x:c r="X78" s="22" t="str">
        <x:v>Supermetrics official pricing/product page (descriptive record; live HTML title not independently captured in r2)</x:v>
      </x:c>
      <x:c r="Y78" s="22" t="str">
        <x:v>https://supermetrics.com/pricing</x:v>
      </x:c>
      <x:c r="Z78" s="22" t="str"/>
      <x:c r="AA78" s="22" t="str">
        <x:v>Official pricing displays Starter at $49 monthly or $39/month annually and includes 4,000 monthly AI credits; Growth lists 12,000 and Pro 18,000.</x:v>
      </x:c>
      <x:c r="AB78" s="22" t="str">
        <x:v>Official pricing displays Starter at $49 monthly or $39/month annually and includes 4,000 monthly AI credits; Growth lists 12,000 and Pro 18,000.</x:v>
      </x:c>
      <x:c r="AC78" s="22" t="str">
        <x:v>The public page does not define how an AI credit maps to a task or publish incremental credit pricing, so C6/C8/C10 remain zero.</x:v>
      </x:c>
      <x:c r="AD78" s="22" t="str">
        <x:v>2026-07-12</x:v>
      </x:c>
      <x:c r="AE78" s="22" t="str">
        <x:v>Unauthenticated public web; locale not controllable; researcher context Asia/Kolkata</x:v>
      </x:c>
      <x:c r="AF78" s="22" t="str">
        <x:v>USD</x:v>
      </x:c>
      <x:c r="AG78" s="22" t="str">
        <x:v>Monthly or annual</x:v>
      </x:c>
      <x:c r="AH78" s="22" t="str">
        <x:v>Starter</x:v>
      </x:c>
      <x:c r="AI78" s="22" t="str">
        <x:v>Not stated</x:v>
      </x:c>
      <x:c r="AJ78" s="22" t="str">
        <x:v>1 month</x:v>
      </x:c>
      <x:c r="AK78" s="22" t="str">
        <x:v>Supermetrics AI included with plan-specific credits</x:v>
      </x:c>
      <x:c r="AL78" s="22" t="str">
        <x:v>AI credits</x:v>
      </x:c>
      <x:c r="AM78" s="22" t="str">
        <x:v>Not publicly disclosed</x:v>
      </x:c>
      <x:c r="AN78" s="22" t="str">
        <x:v>4,000/month Starter; 12,000 Growth; 18,000 Pro</x:v>
      </x:c>
      <x:c r="AO78" s="22" t="str">
        <x:v>Not publicly disclosed</x:v>
      </x:c>
      <x:c r="AP78" s="22" t="str">
        <x:v>Criterion not passed</x:v>
      </x:c>
      <x:c r="AQ78" s="22" t="str">
        <x:v>Public base price: $49/month Starter or $39/month equivalent billed annually. Source: https://supermetrics.com/pricing</x:v>
      </x:c>
      <x:c r="AR78" s="22" t="str">
        <x:v>Minimum AI-eligible plan/access: Starter. AI packaging: Supermetrics AI included with plan-specific credits.</x:v>
      </x:c>
      <x:c r="AS78" s="22" t="str">
        <x:v>Minimum commitment: 1 month; billing cadence: Monthly or annual; minimum AI access cost: $49 month-to-month or $468/year at annual equivalent.</x:v>
      </x:c>
      <x:c r="AT78" s="22" t="str">
        <x:v>AI packaging: Supermetrics AI included with plan-specific credits. Capability: Supermetrics AI.</x:v>
      </x:c>
      <x:c r="AU78" s="22" t="str">
        <x:v>AI billing unit or explicit no-meter basis: AI credits. Supporting language/value: Official pricing displays Starter at $49 monthly or $39/month annually and includes 4,000 monthly AI credits; Growth lists 12,000 and Pro 18,000.</x:v>
      </x:c>
      <x:c r="AV78" s="22" t="str">
        <x:v>Criterion not passed.</x:v>
      </x:c>
      <x:c r="AW78" s="22" t="str">
        <x:v>Recurring allowance: 4,000/month Starter; 12,000 Growth; 18,000 Pro.</x:v>
      </x:c>
      <x:c r="AX78" s="22" t="str">
        <x:v>Criterion not passed.</x:v>
      </x:c>
      <x:c r="AY78" s="22" t="str">
        <x:v>Minimum AI access cost: $49 month-to-month or $468/year at annual equivalent.</x:v>
      </x:c>
      <x:c r="AZ78" s="22" t="str">
        <x:v>Criterion not passed.</x:v>
      </x:c>
      <x:c r="BA78" s="22" t="str">
        <x:v>Priority: changed in r1 repair</x:v>
      </x:c>
      <x:c r="BB78" s="22" t="n">
        <x:v>7</x:v>
      </x:c>
      <x:c r="BC78" s="22" t="n">
        <x:f>R78-BB78</x:f>
        <x:v>0</x:v>
      </x:c>
      <x:c r="BD78" s="22" t="str">
        <x:f>IF(R78=SUM(H78:Q78),"PASS","FAIL")</x:f>
        <x:v>PASS</x:v>
      </x:c>
      <x:c r="BE78" s="22" t="str">
        <x:f>IF(S78=IF(R78&gt;=9,"Fully calculable",IF(R78&gt;=7,"Substantially calculable",IF(R78&gt;=4,"Partially calculable",IF(R78&gt;=1,"Limited disclosure","Not publicly calculable")))),"PASS","FAIL")</x:f>
        <x:v>PASS</x:v>
      </x:c>
      <x:c r="BF78" s="22" t="str">
        <x:f>IF(H78=0,"PASS",IF(AND(AQ78&lt;&gt;"",ISERROR(SEARCH("Criterion not passed",AQ78)),ISERROR(SEARCH("not fully recorded",AQ78))),"PASS","FAIL"))</x:f>
        <x:v>PASS</x:v>
      </x:c>
      <x:c r="BG78" s="22" t="str">
        <x:f>IF(I78=0,"PASS",IF(AND(AR78&lt;&gt;"",ISERROR(SEARCH("Criterion not passed",AR78)),ISERROR(SEARCH("not fully recorded",AR78))),"PASS","FAIL"))</x:f>
        <x:v>PASS</x:v>
      </x:c>
      <x:c r="BH78" s="22" t="str">
        <x:f>IF(J78=0,"PASS",IF(AND(AS78&lt;&gt;"",ISERROR(SEARCH("Criterion not passed",AS78)),ISERROR(SEARCH("not fully recorded",AS78))),"PASS","FAIL"))</x:f>
        <x:v>PASS</x:v>
      </x:c>
      <x:c r="BI78" s="22" t="str">
        <x:f>IF(K78=0,"PASS",IF(AND(AT78&lt;&gt;"",ISERROR(SEARCH("Criterion not passed",AT78)),ISERROR(SEARCH("not fully recorded",AT78))),"PASS","FAIL"))</x:f>
        <x:v>PASS</x:v>
      </x:c>
      <x:c r="BJ78" s="22" t="str">
        <x:f>IF(L78=0,"PASS",IF(AND(AU78&lt;&gt;"",ISERROR(SEARCH("Criterion not passed",AU78)),ISERROR(SEARCH("not fully recorded",AU78)),ISERROR(SEARCH("not publicly disclosed",AU78)),ISERROR(SEARCH("not disclosed",AU78)),ISERROR(SEARCH("not recorded",AU78)),ISERROR(SEARCH("not publicly defined",AU78)),ISERROR(SEARCH("not defined",AU78))),"PASS","FAIL"))</x:f>
        <x:v>PASS</x:v>
      </x:c>
      <x:c r="BK78" s="22" t="str">
        <x:f>IF(M78=0,"PASS",IF(AND(AV78&lt;&gt;"",ISERROR(SEARCH("Criterion not passed",AV78)),ISERROR(SEARCH("not fully recorded",AV78)),ISERROR(SEARCH("not publicly disclosed",AV78)),ISERROR(SEARCH("not disclosed",AV78)),ISERROR(SEARCH("not recorded",AV78)),ISERROR(SEARCH("not publicly defined",AV78)),ISERROR(SEARCH("not defined",AV78))),"PASS","FAIL"))</x:f>
        <x:v>PASS</x:v>
      </x:c>
      <x:c r="BL78" s="22" t="str">
        <x:f>IF(N78=0,"PASS",IF(AND(AW78&lt;&gt;"",ISERROR(SEARCH("Criterion not passed",AW78)),ISERROR(SEARCH("not fully recorded",AW78)),ISERROR(SEARCH("not publicly disclosed",AW78)),ISERROR(SEARCH("not disclosed",AW78)),ISERROR(SEARCH("not recorded",AW78)),ISERROR(SEARCH("not quantified",AW78)),ISERROR(SEARCH("one-time rather than recurring",AW78))),"PASS","FAIL"))</x:f>
        <x:v>PASS</x:v>
      </x:c>
      <x:c r="BM78" s="22" t="str">
        <x:f>IF(O78=0,"PASS",IF(AND(AX78&lt;&gt;"",ISERROR(SEARCH("Criterion not passed",AX78)),ISERROR(SEARCH("not fully recorded",AX78)),ISERROR(SEARCH("not publicly disclosed",AX78)),ISERROR(SEARCH("not disclosed",AX78)),ISERROR(SEARCH("not recorded",AX78)),ISERROR(SEARCH("not quantified",AX78)),ISERROR(SEARCH("no public",AX78))),"PASS","FAIL"))</x:f>
        <x:v>PASS</x:v>
      </x:c>
      <x:c r="BN78" s="22" t="str">
        <x:f>IF(P78=0,"PASS",IF(AND(AY78&lt;&gt;"",ISERROR(SEARCH("Criterion not passed",AY78)),ISERROR(SEARCH("not fully recorded",AY78)),ISERROR(SEARCH("not publicly calculable",AY78)),ISERROR(SEARCH("not calculable",AY78)),ISERROR(SEARCH("not recorded",AY78))),"PASS","FAIL"))</x:f>
        <x:v>PASS</x:v>
      </x:c>
      <x:c r="BO78" s="22" t="str">
        <x:f>IF(Q78=0,"PASS",IF(AND(AZ78&lt;&gt;"",ISERROR(SEARCH("Criterion not passed",AZ78)),ISERROR(SEARCH("not fully recorded",AZ78)),ISERROR(SEARCH("not publicly calculable",AZ78)),ISERROR(SEARCH("not calculable",AZ78)),ISERROR(SEARCH("not recorded",AZ78))),"PASS","FAIL"))</x:f>
        <x:v>PASS</x:v>
      </x:c>
      <x:c r="BP78" s="22" t="str">
        <x:f>IF(COUNTIF(BF78:BO78,"FAIL")=0,"PASS","FAIL")</x:f>
        <x:v>PASS</x:v>
      </x:c>
      <x:c r="BQ78" s="22" t="str"/>
      <x:c r="BR78" s="22" t="str"/>
      <x:c r="BS78" s="22" t="str"/>
      <x:c r="BT78" s="22" t="str"/>
      <x:c r="BU78" s="22" t="str"/>
      <x:c r="BV78" s="22" t="str"/>
    </x:row>
    <x:row r="79" ht="36" customHeight="1">
      <x:c r="A79" s="22" t="str">
        <x:v>V077</x:v>
      </x:c>
      <x:c r="B79" s="22" t="str">
        <x:v>Tableau</x:v>
      </x:c>
      <x:c r="C79" s="22" t="str">
        <x:v>Marketing analytics and attribution</x:v>
      </x:c>
      <x:c r="D79" s="22" t="str">
        <x:v>Tableau Agent</x:v>
      </x:c>
      <x:c r="E79" s="22" t="str">
        <x:v>$75/user/month for Tableau Server Standard Creator, billed annually</x:v>
      </x:c>
      <x:c r="F79" s="22" t="str">
        <x:v>$900/year for one Tableau Server Standard Creator</x:v>
      </x:c>
      <x:c r="G79" s="22" t="str">
        <x:v>Annual role-based licence; Agent available in Tableau Server Standard/Enterprise and Tableau Cloud+</x:v>
      </x:c>
      <x:c r="H79" s="22" t="n">
        <x:v>1</x:v>
      </x:c>
      <x:c r="I79" s="22" t="n">
        <x:v>1</x:v>
      </x:c>
      <x:c r="J79" s="22" t="n">
        <x:v>1</x:v>
      </x:c>
      <x:c r="K79" s="22" t="n">
        <x:v>1</x:v>
      </x:c>
      <x:c r="L79" s="22" t="n">
        <x:v>0</x:v>
      </x:c>
      <x:c r="M79" s="22" t="n">
        <x:v>0</x:v>
      </x:c>
      <x:c r="N79" s="22" t="n">
        <x:v>0</x:v>
      </x:c>
      <x:c r="O79" s="22" t="n">
        <x:v>0</x:v>
      </x:c>
      <x:c r="P79" s="22" t="n">
        <x:v>1</x:v>
      </x:c>
      <x:c r="Q79" s="22" t="n">
        <x:v>0</x:v>
      </x:c>
      <x:c r="R79" s="22" t="n">
        <x:f>SUM(H79:Q79)</x:f>
        <x:v>5</x:v>
      </x:c>
      <x:c r="S79" s="22" t="str">
        <x:f>IF(R79=0,"Not publicly calculable",IF(R79&lt;=3,"Limited disclosure",IF(R79&lt;=6,"Partially calculable",IF(R79&lt;=8,"Substantially calculable","Fully calculable"))))</x:f>
        <x:v>Partially calculable</x:v>
      </x:c>
      <x:c r="T79" s="22" t="str">
        <x:v>AI-assisted adjudicated r4</x:v>
      </x:c>
      <x:c r="U79" s="22" t="str">
        <x:v>Research complete - publication drafting pending</x:v>
      </x:c>
      <x:c r="V79" s="22" t="str">
        <x:v>https://www.tableau.com/pricing</x:v>
      </x:c>
      <x:c r="W79" s="22" t="str">
        <x:v>https://www.tableau.com/products/tableau-agent</x:v>
      </x:c>
      <x:c r="X79" s="22" t="str">
        <x:v>Tableau official pricing/product page (descriptive record; live HTML title not independently captured in r2)</x:v>
      </x:c>
      <x:c r="Y79" s="22" t="str">
        <x:v>https://www.tableau.com/pricing</x:v>
      </x:c>
      <x:c r="Z79" s="22" t="str">
        <x:v>https://www.tableau.com/products/tableau-agent</x:v>
      </x:c>
      <x:c r="AA79" s="22" t="str">
        <x:v>Official pricing publishes Enterprise Creator at $115/user/month billed annually and includes Tableau Agent capabilities in the Enterprise comparison; Cloud+ is separately contact-led.</x:v>
      </x:c>
      <x:c r="AB79" s="22" t="str">
        <x:v>Official pricing publishes Enterprise Creator at $115/user/month billed annually and includes Tableau Agent capabilities in the Enterprise comparison; Cloud+ is separately contact-led.</x:v>
      </x:c>
      <x:c r="AC79" s="22" t="str">
        <x:v>The precise minimum deployment and whether specific Agent actions consume Salesforce Data Cloud credits remain ambiguous; no AI unit or marginal price is scored.</x:v>
      </x:c>
      <x:c r="AD79" s="22" t="str">
        <x:v>2026-07-12</x:v>
      </x:c>
      <x:c r="AE79" s="22" t="str">
        <x:v>Unauthenticated public web; locale not controllable; researcher context Asia/Kolkata</x:v>
      </x:c>
      <x:c r="AF79" s="22" t="str">
        <x:v>USD</x:v>
      </x:c>
      <x:c r="AG79" s="22" t="str">
        <x:v>Annual billing</x:v>
      </x:c>
      <x:c r="AH79" s="22" t="str">
        <x:v>Tableau Server Standard Creator</x:v>
      </x:c>
      <x:c r="AI79" s="22" t="str">
        <x:v>At least 1 Creator</x:v>
      </x:c>
      <x:c r="AJ79" s="22" t="str">
        <x:v>12 months / annual billing</x:v>
      </x:c>
      <x:c r="AK79" s="22" t="str">
        <x:v>Tableau Agent is included in Tableau Server Standard and Enterprise; Tableau Cloud availability starts at Cloud+.</x:v>
      </x:c>
      <x:c r="AL79" s="22" t="str">
        <x:v>Not publicly disclosed</x:v>
      </x:c>
      <x:c r="AM79" s="22" t="str">
        <x:v>Not publicly disclosed</x:v>
      </x:c>
      <x:c r="AN79" s="22" t="str">
        <x:v>Not publicly disclosed</x:v>
      </x:c>
      <x:c r="AO79" s="22" t="str">
        <x:v>Not publicly disclosed</x:v>
      </x:c>
      <x:c r="AP79" s="22" t="str">
        <x:v>Criterion not passed</x:v>
      </x:c>
      <x:c r="AQ79" s="22" t="str">
        <x:v>Public Tableau Server Standard Creator price: $75/user/month billed annually. Source: https://www.tableau.com/pricing</x:v>
      </x:c>
      <x:c r="AR79" s="22" t="str">
        <x:v>Minimum identifiable route: Tableau Server Standard with one Creator; official comparison lists Tableau Agent in Server Standard and Enterprise.</x:v>
      </x:c>
      <x:c r="AS79" s="22" t="str">
        <x:v>Minimum commitment: one Creator at $75/month billed annually, or $900/year.</x:v>
      </x:c>
      <x:c r="AT79" s="22" t="str">
        <x:v>Official edition comparison explicitly maps Tableau Agent availability by Tableau edition.</x:v>
      </x:c>
      <x:c r="AU79" s="22" t="str">
        <x:v>Criterion not passed.</x:v>
      </x:c>
      <x:c r="AV79" s="22" t="str">
        <x:v>Criterion not passed.</x:v>
      </x:c>
      <x:c r="AW79" s="22" t="str">
        <x:v>Criterion not passed.</x:v>
      </x:c>
      <x:c r="AX79" s="22" t="str">
        <x:v>Criterion not passed.</x:v>
      </x:c>
      <x:c r="AY79" s="22" t="str">
        <x:v>Minimum AI access cost: $900/year for one Tableau Server Standard Creator.</x:v>
      </x:c>
      <x:c r="AZ79" s="22" t="str">
        <x:v>Criterion not passed.</x:v>
      </x:c>
      <x:c r="BA79" s="22" t="str">
        <x:v>Standard</x:v>
      </x:c>
      <x:c r="BB79" s="22" t="n">
        <x:v>5</x:v>
      </x:c>
      <x:c r="BC79" s="22" t="n">
        <x:f>R79-BB79</x:f>
        <x:v>0</x:v>
      </x:c>
      <x:c r="BD79" s="22" t="str">
        <x:f>IF(R79=SUM(H79:Q79),"PASS","FAIL")</x:f>
        <x:v>PASS</x:v>
      </x:c>
      <x:c r="BE79" s="22" t="str">
        <x:f>IF(S79=IF(R79&gt;=9,"Fully calculable",IF(R79&gt;=7,"Substantially calculable",IF(R79&gt;=4,"Partially calculable",IF(R79&gt;=1,"Limited disclosure","Not publicly calculable")))),"PASS","FAIL")</x:f>
        <x:v>PASS</x:v>
      </x:c>
      <x:c r="BF79" s="22" t="str">
        <x:f>IF(H79=0,"PASS",IF(AND(AQ79&lt;&gt;"",ISERROR(SEARCH("Criterion not passed",AQ79)),ISERROR(SEARCH("not fully recorded",AQ79))),"PASS","FAIL"))</x:f>
        <x:v>PASS</x:v>
      </x:c>
      <x:c r="BG79" s="22" t="str">
        <x:f>IF(I79=0,"PASS",IF(AND(AR79&lt;&gt;"",ISERROR(SEARCH("Criterion not passed",AR79)),ISERROR(SEARCH("not fully recorded",AR79))),"PASS","FAIL"))</x:f>
        <x:v>PASS</x:v>
      </x:c>
      <x:c r="BH79" s="22" t="str">
        <x:f>IF(J79=0,"PASS",IF(AND(AS79&lt;&gt;"",ISERROR(SEARCH("Criterion not passed",AS79)),ISERROR(SEARCH("not fully recorded",AS79))),"PASS","FAIL"))</x:f>
        <x:v>PASS</x:v>
      </x:c>
      <x:c r="BI79" s="22" t="str">
        <x:f>IF(K79=0,"PASS",IF(AND(AT79&lt;&gt;"",ISERROR(SEARCH("Criterion not passed",AT79)),ISERROR(SEARCH("not fully recorded",AT79))),"PASS","FAIL"))</x:f>
        <x:v>PASS</x:v>
      </x:c>
      <x:c r="BJ79" s="22" t="str">
        <x:f>IF(L79=0,"PASS",IF(AND(AU79&lt;&gt;"",ISERROR(SEARCH("Criterion not passed",AU79)),ISERROR(SEARCH("not fully recorded",AU79)),ISERROR(SEARCH("not publicly disclosed",AU79)),ISERROR(SEARCH("not disclosed",AU79)),ISERROR(SEARCH("not recorded",AU79)),ISERROR(SEARCH("not publicly defined",AU79)),ISERROR(SEARCH("not defined",AU79))),"PASS","FAIL"))</x:f>
        <x:v>PASS</x:v>
      </x:c>
      <x:c r="BK79" s="22" t="str">
        <x:f>IF(M79=0,"PASS",IF(AND(AV79&lt;&gt;"",ISERROR(SEARCH("Criterion not passed",AV79)),ISERROR(SEARCH("not fully recorded",AV79)),ISERROR(SEARCH("not publicly disclosed",AV79)),ISERROR(SEARCH("not disclosed",AV79)),ISERROR(SEARCH("not recorded",AV79)),ISERROR(SEARCH("not publicly defined",AV79)),ISERROR(SEARCH("not defined",AV79))),"PASS","FAIL"))</x:f>
        <x:v>PASS</x:v>
      </x:c>
      <x:c r="BL79" s="22" t="str">
        <x:f>IF(N79=0,"PASS",IF(AND(AW79&lt;&gt;"",ISERROR(SEARCH("Criterion not passed",AW79)),ISERROR(SEARCH("not fully recorded",AW79)),ISERROR(SEARCH("not publicly disclosed",AW79)),ISERROR(SEARCH("not disclosed",AW79)),ISERROR(SEARCH("not recorded",AW79)),ISERROR(SEARCH("not quantified",AW79)),ISERROR(SEARCH("one-time rather than recurring",AW79))),"PASS","FAIL"))</x:f>
        <x:v>PASS</x:v>
      </x:c>
      <x:c r="BM79" s="22" t="str">
        <x:f>IF(O79=0,"PASS",IF(AND(AX79&lt;&gt;"",ISERROR(SEARCH("Criterion not passed",AX79)),ISERROR(SEARCH("not fully recorded",AX79)),ISERROR(SEARCH("not publicly disclosed",AX79)),ISERROR(SEARCH("not disclosed",AX79)),ISERROR(SEARCH("not recorded",AX79)),ISERROR(SEARCH("not quantified",AX79)),ISERROR(SEARCH("no public",AX79))),"PASS","FAIL"))</x:f>
        <x:v>PASS</x:v>
      </x:c>
      <x:c r="BN79" s="22" t="str">
        <x:f>IF(P79=0,"PASS",IF(AND(AY79&lt;&gt;"",ISERROR(SEARCH("Criterion not passed",AY79)),ISERROR(SEARCH("not fully recorded",AY79)),ISERROR(SEARCH("not publicly calculable",AY79)),ISERROR(SEARCH("not calculable",AY79)),ISERROR(SEARCH("not recorded",AY79))),"PASS","FAIL"))</x:f>
        <x:v>PASS</x:v>
      </x:c>
      <x:c r="BO79" s="22" t="str">
        <x:f>IF(Q79=0,"PASS",IF(AND(AZ79&lt;&gt;"",ISERROR(SEARCH("Criterion not passed",AZ79)),ISERROR(SEARCH("not fully recorded",AZ79)),ISERROR(SEARCH("not publicly calculable",AZ79)),ISERROR(SEARCH("not calculable",AZ79)),ISERROR(SEARCH("not recorded",AZ79))),"PASS","FAIL"))</x:f>
        <x:v>PASS</x:v>
      </x:c>
      <x:c r="BP79" s="22" t="str">
        <x:f>IF(COUNTIF(BF79:BO79,"FAIL")=0,"PASS","FAIL")</x:f>
        <x:v>PASS</x:v>
      </x:c>
      <x:c r="BQ79" s="22" t="str"/>
      <x:c r="BR79" s="22" t="str"/>
      <x:c r="BS79" s="22" t="str"/>
      <x:c r="BT79" s="22" t="str"/>
      <x:c r="BU79" s="22" t="str"/>
      <x:c r="BV79" s="22" t="str"/>
    </x:row>
    <x:row r="80" ht="36" customHeight="1">
      <x:c r="A80" s="22" t="str">
        <x:v>V078</x:v>
      </x:c>
      <x:c r="B80" s="22" t="str">
        <x:v>ThoughtSpot</x:v>
      </x:c>
      <x:c r="C80" s="22" t="str">
        <x:v>Marketing analytics and attribution</x:v>
      </x:c>
      <x:c r="D80" s="22" t="str">
        <x:v>Spotter AI Agent</x:v>
      </x:c>
      <x:c r="E80" s="22" t="str">
        <x:v>Pro starts at $50/user/month billed annually; 25-user minimum shown</x:v>
      </x:c>
      <x:c r="F80" s="22" t="str">
        <x:v>$15,000/year minimum under the published Pro user range</x:v>
      </x:c>
      <x:c r="G80" s="22" t="str">
        <x:v>25 Spotter queries per user/month; usage pricing from $0.10/query</x:v>
      </x:c>
      <x:c r="H80" s="22" t="n">
        <x:v>1</x:v>
      </x:c>
      <x:c r="I80" s="22" t="n">
        <x:v>1</x:v>
      </x:c>
      <x:c r="J80" s="22" t="n">
        <x:v>1</x:v>
      </x:c>
      <x:c r="K80" s="22" t="n">
        <x:v>1</x:v>
      </x:c>
      <x:c r="L80" s="22" t="n">
        <x:v>1</x:v>
      </x:c>
      <x:c r="M80" s="22" t="n">
        <x:v>1</x:v>
      </x:c>
      <x:c r="N80" s="22" t="n">
        <x:v>1</x:v>
      </x:c>
      <x:c r="O80" s="22" t="n">
        <x:v>1</x:v>
      </x:c>
      <x:c r="P80" s="22" t="n">
        <x:v>1</x:v>
      </x:c>
      <x:c r="Q80" s="22" t="n">
        <x:v>1</x:v>
      </x:c>
      <x:c r="R80" s="22" t="n">
        <x:f>SUM(H80:Q80)</x:f>
        <x:v>10</x:v>
      </x:c>
      <x:c r="S80" s="22" t="str">
        <x:f>IF(R80=0,"Not publicly calculable",IF(R80&lt;=3,"Limited disclosure",IF(R80&lt;=6,"Partially calculable",IF(R80&lt;=8,"Substantially calculable","Fully calculable"))))</x:f>
        <x:v>Fully calculable</x:v>
      </x:c>
      <x:c r="T80" s="22" t="str">
        <x:v>AI-assisted adjudicated r4</x:v>
      </x:c>
      <x:c r="U80" s="22" t="str">
        <x:v>Research complete - publication drafting pending</x:v>
      </x:c>
      <x:c r="V80" s="22" t="str">
        <x:v>https://www.thoughtspot.com/pricing</x:v>
      </x:c>
      <x:c r="W80" s="22" t="str">
        <x:v>https://www.thoughtspot.com/product/spotter</x:v>
      </x:c>
      <x:c r="X80" s="22" t="str">
        <x:v>ThoughtSpot Pricing</x:v>
      </x:c>
      <x:c r="Y80" s="22" t="str">
        <x:v>https://www.thoughtspot.com/pricing</x:v>
      </x:c>
      <x:c r="Z80" s="22" t="str">
        <x:v>https://www.thoughtspot.com/product/spotter</x:v>
      </x:c>
      <x:c r="AA80" s="22" t="str">
        <x:v>Official pricing maps Spotter to Pro, publishes $50 per user/month billed annually, a 25-user minimum, 25 queries per user/month and usage pricing starting at $0.10 per query.</x:v>
      </x:c>
      <x:c r="AB80" s="22" t="str">
        <x:v>Pro is $50/user/month billed annually with a 25-user minimum and 25 Spotter queries/user/month; usage pricing starts at $0.10/query.</x:v>
      </x:c>
      <x:c r="AC80" s="22" t="str">
        <x:v>Usage and user pricing are alternative models on the page; the report must explain the chosen minimum route.</x:v>
      </x:c>
      <x:c r="AD80" s="22" t="str">
        <x:v>2026-07-12</x:v>
      </x:c>
      <x:c r="AE80" s="22" t="str">
        <x:v>Unauthenticated public web; locale not controllable; researcher context Asia/Kolkata</x:v>
      </x:c>
      <x:c r="AF80" s="22" t="str">
        <x:v>USD</x:v>
      </x:c>
      <x:c r="AG80" s="22" t="str">
        <x:v>Per user/month, billed annually; alternative usage pricing</x:v>
      </x:c>
      <x:c r="AH80" s="22" t="str">
        <x:v>Pro</x:v>
      </x:c>
      <x:c r="AI80" s="22" t="str">
        <x:v>Not publicly stated</x:v>
      </x:c>
      <x:c r="AJ80" s="22" t="str">
        <x:v>12 months / annual commitment stated in public pricing</x:v>
      </x:c>
      <x:c r="AK80" s="22" t="str">
        <x:v>25 Spotter queries per user/month; usage pricing from $0.10/query</x:v>
      </x:c>
      <x:c r="AL80" s="22" t="str">
        <x:v>Spotter query</x:v>
      </x:c>
      <x:c r="AM80" s="22" t="str">
        <x:v>A natural-language question/query submitted to the Spotter AI analyst</x:v>
      </x:c>
      <x:c r="AN80" s="22" t="str">
        <x:v>25 Spotter queries per user per month</x:v>
      </x:c>
      <x:c r="AO80" s="22" t="str">
        <x:v>Usage pricing starts at $0.10 per query</x:v>
      </x:c>
      <x:c r="AP80" s="22" t="str">
        <x:v>Starts at $0.10 per additional query</x:v>
      </x:c>
      <x:c r="AQ80" s="22" t="str">
        <x:v>Public base price: Pro starts at $50/user/month billed annually; 25-user minimum shown. Source: https://www.thoughtspot.com/pricing</x:v>
      </x:c>
      <x:c r="AR80" s="22" t="str">
        <x:v>Minimum AI-eligible plan/access: Pro. AI packaging: 25 Spotter queries per user/month; usage pricing from $0.10/query.</x:v>
      </x:c>
      <x:c r="AS80" s="22" t="str">
        <x:v>Minimum commitment: 12 months / annual commitment stated in public pricing; billing cadence: Per user/month, billed annually; alternative usage pricing; minimum AI access cost: $15,000/year minimum under the published Pro user range.</x:v>
      </x:c>
      <x:c r="AT80" s="22" t="str">
        <x:v>AI packaging: 25 Spotter queries per user/month; usage pricing from $0.10/query. Capability: Spotter AI Agent.</x:v>
      </x:c>
      <x:c r="AU80" s="22" t="str">
        <x:v>AI billing unit or explicit no-meter basis: Spotter query. Supporting language/value: Pro is $50/user/month billed annually with a 25-user minimum and 25 Spotter queries/user/month; usage pricing starts at $0.10/query.</x:v>
      </x:c>
      <x:c r="AV80" s="22" t="str">
        <x:v>Unit definition: A natural-language question/query submitted to the Spotter AI analyst.</x:v>
      </x:c>
      <x:c r="AW80" s="22" t="str">
        <x:v>Recurring allowance: 25 Spotter queries per user per month.</x:v>
      </x:c>
      <x:c r="AX80" s="22" t="str">
        <x:v>Incremental/overage price: Usage pricing starts at $0.10 per query.</x:v>
      </x:c>
      <x:c r="AY80" s="22" t="str">
        <x:v>Minimum AI access cost: $15,000/year minimum under the published Pro user range.</x:v>
      </x:c>
      <x:c r="AZ80" s="22" t="str">
        <x:v>Marginal AI usage cost: Starts at $0.10 per additional query.</x:v>
      </x:c>
      <x:c r="BA80" s="22" t="str">
        <x:v>Priority: score 9-10</x:v>
      </x:c>
      <x:c r="BB80" s="22" t="n">
        <x:v>10</x:v>
      </x:c>
      <x:c r="BC80" s="22" t="n">
        <x:f>R80-BB80</x:f>
        <x:v>0</x:v>
      </x:c>
      <x:c r="BD80" s="22" t="str">
        <x:f>IF(R80=SUM(H80:Q80),"PASS","FAIL")</x:f>
        <x:v>PASS</x:v>
      </x:c>
      <x:c r="BE80" s="22" t="str">
        <x:f>IF(S80=IF(R80&gt;=9,"Fully calculable",IF(R80&gt;=7,"Substantially calculable",IF(R80&gt;=4,"Partially calculable",IF(R80&gt;=1,"Limited disclosure","Not publicly calculable")))),"PASS","FAIL")</x:f>
        <x:v>PASS</x:v>
      </x:c>
      <x:c r="BF80" s="22" t="str">
        <x:f>IF(H80=0,"PASS",IF(AND(AQ80&lt;&gt;"",ISERROR(SEARCH("Criterion not passed",AQ80)),ISERROR(SEARCH("not fully recorded",AQ80))),"PASS","FAIL"))</x:f>
        <x:v>PASS</x:v>
      </x:c>
      <x:c r="BG80" s="22" t="str">
        <x:f>IF(I80=0,"PASS",IF(AND(AR80&lt;&gt;"",ISERROR(SEARCH("Criterion not passed",AR80)),ISERROR(SEARCH("not fully recorded",AR80))),"PASS","FAIL"))</x:f>
        <x:v>PASS</x:v>
      </x:c>
      <x:c r="BH80" s="22" t="str">
        <x:f>IF(J80=0,"PASS",IF(AND(AS80&lt;&gt;"",ISERROR(SEARCH("Criterion not passed",AS80)),ISERROR(SEARCH("not fully recorded",AS80))),"PASS","FAIL"))</x:f>
        <x:v>PASS</x:v>
      </x:c>
      <x:c r="BI80" s="22" t="str">
        <x:f>IF(K80=0,"PASS",IF(AND(AT80&lt;&gt;"",ISERROR(SEARCH("Criterion not passed",AT80)),ISERROR(SEARCH("not fully recorded",AT80))),"PASS","FAIL"))</x:f>
        <x:v>PASS</x:v>
      </x:c>
      <x:c r="BJ80" s="22" t="str">
        <x:f>IF(L80=0,"PASS",IF(AND(AU80&lt;&gt;"",ISERROR(SEARCH("Criterion not passed",AU80)),ISERROR(SEARCH("not fully recorded",AU80)),ISERROR(SEARCH("not publicly disclosed",AU80)),ISERROR(SEARCH("not disclosed",AU80)),ISERROR(SEARCH("not recorded",AU80)),ISERROR(SEARCH("not publicly defined",AU80)),ISERROR(SEARCH("not defined",AU80))),"PASS","FAIL"))</x:f>
        <x:v>PASS</x:v>
      </x:c>
      <x:c r="BK80" s="22" t="str">
        <x:f>IF(M80=0,"PASS",IF(AND(AV80&lt;&gt;"",ISERROR(SEARCH("Criterion not passed",AV80)),ISERROR(SEARCH("not fully recorded",AV80)),ISERROR(SEARCH("not publicly disclosed",AV80)),ISERROR(SEARCH("not disclosed",AV80)),ISERROR(SEARCH("not recorded",AV80)),ISERROR(SEARCH("not publicly defined",AV80)),ISERROR(SEARCH("not defined",AV80))),"PASS","FAIL"))</x:f>
        <x:v>PASS</x:v>
      </x:c>
      <x:c r="BL80" s="22" t="str">
        <x:f>IF(N80=0,"PASS",IF(AND(AW80&lt;&gt;"",ISERROR(SEARCH("Criterion not passed",AW80)),ISERROR(SEARCH("not fully recorded",AW80)),ISERROR(SEARCH("not publicly disclosed",AW80)),ISERROR(SEARCH("not disclosed",AW80)),ISERROR(SEARCH("not recorded",AW80)),ISERROR(SEARCH("not quantified",AW80)),ISERROR(SEARCH("one-time rather than recurring",AW80))),"PASS","FAIL"))</x:f>
        <x:v>PASS</x:v>
      </x:c>
      <x:c r="BM80" s="22" t="str">
        <x:f>IF(O80=0,"PASS",IF(AND(AX80&lt;&gt;"",ISERROR(SEARCH("Criterion not passed",AX80)),ISERROR(SEARCH("not fully recorded",AX80)),ISERROR(SEARCH("not publicly disclosed",AX80)),ISERROR(SEARCH("not disclosed",AX80)),ISERROR(SEARCH("not recorded",AX80)),ISERROR(SEARCH("not quantified",AX80)),ISERROR(SEARCH("no public",AX80))),"PASS","FAIL"))</x:f>
        <x:v>PASS</x:v>
      </x:c>
      <x:c r="BN80" s="22" t="str">
        <x:f>IF(P80=0,"PASS",IF(AND(AY80&lt;&gt;"",ISERROR(SEARCH("Criterion not passed",AY80)),ISERROR(SEARCH("not fully recorded",AY80)),ISERROR(SEARCH("not publicly calculable",AY80)),ISERROR(SEARCH("not calculable",AY80)),ISERROR(SEARCH("not recorded",AY80))),"PASS","FAIL"))</x:f>
        <x:v>PASS</x:v>
      </x:c>
      <x:c r="BO80" s="22" t="str">
        <x:f>IF(Q80=0,"PASS",IF(AND(AZ80&lt;&gt;"",ISERROR(SEARCH("Criterion not passed",AZ80)),ISERROR(SEARCH("not fully recorded",AZ80)),ISERROR(SEARCH("not publicly calculable",AZ80)),ISERROR(SEARCH("not calculable",AZ80)),ISERROR(SEARCH("not recorded",AZ80))),"PASS","FAIL"))</x:f>
        <x:v>PASS</x:v>
      </x:c>
      <x:c r="BP80" s="22" t="str">
        <x:f>IF(COUNTIF(BF80:BO80,"FAIL")=0,"PASS","FAIL")</x:f>
        <x:v>PASS</x:v>
      </x:c>
      <x:c r="BQ80" s="22" t="str"/>
      <x:c r="BR80" s="22" t="str"/>
      <x:c r="BS80" s="22" t="str"/>
      <x:c r="BT80" s="22" t="str"/>
      <x:c r="BU80" s="22" t="str"/>
      <x:c r="BV80" s="22" t="str"/>
    </x:row>
    <x:row r="81" ht="36" customHeight="1">
      <x:c r="A81" s="22" t="str">
        <x:v>V079</x:v>
      </x:c>
      <x:c r="B81" s="22" t="str">
        <x:v>Triple Whale</x:v>
      </x:c>
      <x:c r="C81" s="22" t="str">
        <x:v>Marketing analytics and attribution</x:v>
      </x:c>
      <x:c r="D81" s="22" t="str">
        <x:v>Moby AI</x:v>
      </x:c>
      <x:c r="E81" s="22" t="str">
        <x:v>$219/month Foundation</x:v>
      </x:c>
      <x:c r="F81" s="22" t="str">
        <x:v>$2,628 committed over 12 months at $219/month billing; annual prepay receives two months free</x:v>
      </x:c>
      <x:c r="G81" s="22" t="str">
        <x:v>12-month subscription; Moby included with unquantified monthly usage allotment</x:v>
      </x:c>
      <x:c r="H81" s="22" t="n">
        <x:v>1</x:v>
      </x:c>
      <x:c r="I81" s="22" t="n">
        <x:v>1</x:v>
      </x:c>
      <x:c r="J81" s="22" t="n">
        <x:v>1</x:v>
      </x:c>
      <x:c r="K81" s="22" t="n">
        <x:v>1</x:v>
      </x:c>
      <x:c r="L81" s="22" t="n">
        <x:v>0</x:v>
      </x:c>
      <x:c r="M81" s="22" t="n">
        <x:v>0</x:v>
      </x:c>
      <x:c r="N81" s="22" t="n">
        <x:v>0</x:v>
      </x:c>
      <x:c r="O81" s="22" t="n">
        <x:v>0</x:v>
      </x:c>
      <x:c r="P81" s="22" t="n">
        <x:v>1</x:v>
      </x:c>
      <x:c r="Q81" s="22" t="n">
        <x:v>0</x:v>
      </x:c>
      <x:c r="R81" s="22" t="n">
        <x:f>SUM(H81:Q81)</x:f>
        <x:v>5</x:v>
      </x:c>
      <x:c r="S81" s="22" t="str">
        <x:f>IF(R81=0,"Not publicly calculable",IF(R81&lt;=3,"Limited disclosure",IF(R81&lt;=6,"Partially calculable",IF(R81&lt;=8,"Substantially calculable","Fully calculable"))))</x:f>
        <x:v>Partially calculable</x:v>
      </x:c>
      <x:c r="T81" s="22" t="str">
        <x:v>AI-assisted adjudicated r4</x:v>
      </x:c>
      <x:c r="U81" s="22" t="str">
        <x:v>Research complete - publication drafting pending</x:v>
      </x:c>
      <x:c r="V81" s="22" t="str">
        <x:v>https://www.triplewhale.com/pricing</x:v>
      </x:c>
      <x:c r="W81" s="22" t="str">
        <x:v>https://www.triplewhale.com/pricing</x:v>
      </x:c>
      <x:c r="X81" s="22" t="str">
        <x:v>Triple Whale official pricing/product page (descriptive record; live HTML title not independently captured in r2)</x:v>
      </x:c>
      <x:c r="Y81" s="22" t="str">
        <x:v>https://www.triplewhale.com/pricing</x:v>
      </x:c>
      <x:c r="Z81" s="22" t="str"/>
      <x:c r="AA81" s="22" t="str">
        <x:v>Official pricing displays Foundation at $219/month, identifies Moby as the AI operator, and states every paid plan includes a monthly Moby usage allotment sized to the business.</x:v>
      </x:c>
      <x:c r="AB81" s="22" t="str">
        <x:v>Official pricing displays Foundation at $219/month, identifies Moby as the AI operator, and states every paid plan includes a monthly Moby usage allotment sized to the business.</x:v>
      </x:c>
      <x:c r="AC81" s="22" t="str">
        <x:v>The allotment is not quantified and no discrete usage unit or overage price is defined; therefore C5-C8/C10 remain zero.</x:v>
      </x:c>
      <x:c r="AD81" s="22" t="str">
        <x:v>2026-07-12</x:v>
      </x:c>
      <x:c r="AE81" s="22" t="str">
        <x:v>Unauthenticated public web; locale not controllable; researcher context Asia/Kolkata</x:v>
      </x:c>
      <x:c r="AF81" s="22" t="str">
        <x:v>USD</x:v>
      </x:c>
      <x:c r="AG81" s="22" t="str">
        <x:v>12-month subscription; billed monthly or annually</x:v>
      </x:c>
      <x:c r="AH81" s="22" t="str">
        <x:v>Foundation</x:v>
      </x:c>
      <x:c r="AI81" s="22" t="str">
        <x:v>Unlimited users</x:v>
      </x:c>
      <x:c r="AJ81" s="22" t="str">
        <x:v>12 months</x:v>
      </x:c>
      <x:c r="AK81" s="22" t="str">
        <x:v>Moby included in Foundation and above</x:v>
      </x:c>
      <x:c r="AL81" s="22" t="str">
        <x:v>Not publicly disclosed</x:v>
      </x:c>
      <x:c r="AM81" s="22" t="str">
        <x:v>Not publicly disclosed</x:v>
      </x:c>
      <x:c r="AN81" s="22" t="str">
        <x:v>Monthly Moby usage allotment is stated but not quantified</x:v>
      </x:c>
      <x:c r="AO81" s="22" t="str">
        <x:v>Not publicly disclosed</x:v>
      </x:c>
      <x:c r="AP81" s="22" t="str">
        <x:v>Criterion not passed</x:v>
      </x:c>
      <x:c r="AQ81" s="22" t="str">
        <x:v>Public base price: $219/month Foundation. Source: https://www.triplewhale.com/pricing</x:v>
      </x:c>
      <x:c r="AR81" s="22" t="str">
        <x:v>Minimum AI-eligible plan/access: Foundation. AI packaging: Moby included in Foundation and above.</x:v>
      </x:c>
      <x:c r="AS81" s="22" t="str">
        <x:v>Minimum commitment: 12 months; billing cadence: 12-month subscription; billed monthly or annually; minimum AI access cost: $2,628 committed over 12 months at $219/month billing; annual prepay receives two months free.</x:v>
      </x:c>
      <x:c r="AT81" s="22" t="str">
        <x:v>AI packaging: Moby included in Foundation and above. Capability: Moby AI.</x:v>
      </x:c>
      <x:c r="AU81" s="22" t="str">
        <x:v>Criterion not passed.</x:v>
      </x:c>
      <x:c r="AV81" s="22" t="str">
        <x:v>Criterion not passed.</x:v>
      </x:c>
      <x:c r="AW81" s="22" t="str">
        <x:v>Criterion not passed.</x:v>
      </x:c>
      <x:c r="AX81" s="22" t="str">
        <x:v>Criterion not passed.</x:v>
      </x:c>
      <x:c r="AY81" s="22" t="str">
        <x:v>Minimum AI access cost: $2,628 committed over 12 months at $219/month billing; annual prepay receives two months free.</x:v>
      </x:c>
      <x:c r="AZ81" s="22" t="str">
        <x:v>Criterion not passed.</x:v>
      </x:c>
      <x:c r="BA81" s="22" t="str">
        <x:v>Standard</x:v>
      </x:c>
      <x:c r="BB81" s="22" t="n">
        <x:v>5</x:v>
      </x:c>
      <x:c r="BC81" s="22" t="n">
        <x:f>R81-BB81</x:f>
        <x:v>0</x:v>
      </x:c>
      <x:c r="BD81" s="22" t="str">
        <x:f>IF(R81=SUM(H81:Q81),"PASS","FAIL")</x:f>
        <x:v>PASS</x:v>
      </x:c>
      <x:c r="BE81" s="22" t="str">
        <x:f>IF(S81=IF(R81&gt;=9,"Fully calculable",IF(R81&gt;=7,"Substantially calculable",IF(R81&gt;=4,"Partially calculable",IF(R81&gt;=1,"Limited disclosure","Not publicly calculable")))),"PASS","FAIL")</x:f>
        <x:v>PASS</x:v>
      </x:c>
      <x:c r="BF81" s="22" t="str">
        <x:f>IF(H81=0,"PASS",IF(AND(AQ81&lt;&gt;"",ISERROR(SEARCH("Criterion not passed",AQ81)),ISERROR(SEARCH("not fully recorded",AQ81))),"PASS","FAIL"))</x:f>
        <x:v>PASS</x:v>
      </x:c>
      <x:c r="BG81" s="22" t="str">
        <x:f>IF(I81=0,"PASS",IF(AND(AR81&lt;&gt;"",ISERROR(SEARCH("Criterion not passed",AR81)),ISERROR(SEARCH("not fully recorded",AR81))),"PASS","FAIL"))</x:f>
        <x:v>PASS</x:v>
      </x:c>
      <x:c r="BH81" s="22" t="str">
        <x:f>IF(J81=0,"PASS",IF(AND(AS81&lt;&gt;"",ISERROR(SEARCH("Criterion not passed",AS81)),ISERROR(SEARCH("not fully recorded",AS81))),"PASS","FAIL"))</x:f>
        <x:v>PASS</x:v>
      </x:c>
      <x:c r="BI81" s="22" t="str">
        <x:f>IF(K81=0,"PASS",IF(AND(AT81&lt;&gt;"",ISERROR(SEARCH("Criterion not passed",AT81)),ISERROR(SEARCH("not fully recorded",AT81))),"PASS","FAIL"))</x:f>
        <x:v>PASS</x:v>
      </x:c>
      <x:c r="BJ81" s="22" t="str">
        <x:f>IF(L81=0,"PASS",IF(AND(AU81&lt;&gt;"",ISERROR(SEARCH("Criterion not passed",AU81)),ISERROR(SEARCH("not fully recorded",AU81)),ISERROR(SEARCH("not publicly disclosed",AU81)),ISERROR(SEARCH("not disclosed",AU81)),ISERROR(SEARCH("not recorded",AU81)),ISERROR(SEARCH("not publicly defined",AU81)),ISERROR(SEARCH("not defined",AU81))),"PASS","FAIL"))</x:f>
        <x:v>PASS</x:v>
      </x:c>
      <x:c r="BK81" s="22" t="str">
        <x:f>IF(M81=0,"PASS",IF(AND(AV81&lt;&gt;"",ISERROR(SEARCH("Criterion not passed",AV81)),ISERROR(SEARCH("not fully recorded",AV81)),ISERROR(SEARCH("not publicly disclosed",AV81)),ISERROR(SEARCH("not disclosed",AV81)),ISERROR(SEARCH("not recorded",AV81)),ISERROR(SEARCH("not publicly defined",AV81)),ISERROR(SEARCH("not defined",AV81))),"PASS","FAIL"))</x:f>
        <x:v>PASS</x:v>
      </x:c>
      <x:c r="BL81" s="22" t="str">
        <x:f>IF(N81=0,"PASS",IF(AND(AW81&lt;&gt;"",ISERROR(SEARCH("Criterion not passed",AW81)),ISERROR(SEARCH("not fully recorded",AW81)),ISERROR(SEARCH("not publicly disclosed",AW81)),ISERROR(SEARCH("not disclosed",AW81)),ISERROR(SEARCH("not recorded",AW81)),ISERROR(SEARCH("not quantified",AW81)),ISERROR(SEARCH("one-time rather than recurring",AW81))),"PASS","FAIL"))</x:f>
        <x:v>PASS</x:v>
      </x:c>
      <x:c r="BM81" s="22" t="str">
        <x:f>IF(O81=0,"PASS",IF(AND(AX81&lt;&gt;"",ISERROR(SEARCH("Criterion not passed",AX81)),ISERROR(SEARCH("not fully recorded",AX81)),ISERROR(SEARCH("not publicly disclosed",AX81)),ISERROR(SEARCH("not disclosed",AX81)),ISERROR(SEARCH("not recorded",AX81)),ISERROR(SEARCH("not quantified",AX81)),ISERROR(SEARCH("no public",AX81))),"PASS","FAIL"))</x:f>
        <x:v>PASS</x:v>
      </x:c>
      <x:c r="BN81" s="22" t="str">
        <x:f>IF(P81=0,"PASS",IF(AND(AY81&lt;&gt;"",ISERROR(SEARCH("Criterion not passed",AY81)),ISERROR(SEARCH("not fully recorded",AY81)),ISERROR(SEARCH("not publicly calculable",AY81)),ISERROR(SEARCH("not calculable",AY81)),ISERROR(SEARCH("not recorded",AY81))),"PASS","FAIL"))</x:f>
        <x:v>PASS</x:v>
      </x:c>
      <x:c r="BO81" s="22" t="str">
        <x:f>IF(Q81=0,"PASS",IF(AND(AZ81&lt;&gt;"",ISERROR(SEARCH("Criterion not passed",AZ81)),ISERROR(SEARCH("not fully recorded",AZ81)),ISERROR(SEARCH("not publicly calculable",AZ81)),ISERROR(SEARCH("not calculable",AZ81)),ISERROR(SEARCH("not recorded",AZ81))),"PASS","FAIL"))</x:f>
        <x:v>PASS</x:v>
      </x:c>
      <x:c r="BP81" s="22" t="str">
        <x:f>IF(COUNTIF(BF81:BO81,"FAIL")=0,"PASS","FAIL")</x:f>
        <x:v>PASS</x:v>
      </x:c>
      <x:c r="BQ81" s="22" t="str"/>
      <x:c r="BR81" s="22" t="str"/>
      <x:c r="BS81" s="22" t="str"/>
      <x:c r="BT81" s="22" t="str"/>
      <x:c r="BU81" s="22" t="str"/>
      <x:c r="BV81" s="22" t="str"/>
    </x:row>
    <x:row r="82" ht="36" customHeight="1">
      <x:c r="A82" s="22" t="str">
        <x:v>V080</x:v>
      </x:c>
      <x:c r="B82" s="22" t="str">
        <x:v>Twilio Segment</x:v>
      </x:c>
      <x:c r="C82" s="22" t="str">
        <x:v>Marketing analytics and attribution</x:v>
      </x:c>
      <x:c r="D82" s="22" t="str">
        <x:v>CustomerAI Predictions</x:v>
      </x:c>
      <x:c r="E82" s="22" t="str">
        <x:v>No numeric public AI Predictions add-on price</x:v>
      </x:c>
      <x:c r="F82" s="22" t="str">
        <x:v>Not publicly calculable</x:v>
      </x:c>
      <x:c r="G82" s="22" t="str">
        <x:v>Customer Data Pipeline add-on; contact sales</x:v>
      </x:c>
      <x:c r="H82" s="22" t="n">
        <x:v>0</x:v>
      </x:c>
      <x:c r="I82" s="22" t="n">
        <x:v>1</x:v>
      </x:c>
      <x:c r="J82" s="22" t="n">
        <x:v>0</x:v>
      </x:c>
      <x:c r="K82" s="22" t="n">
        <x:v>1</x:v>
      </x:c>
      <x:c r="L82" s="22" t="n">
        <x:v>0</x:v>
      </x:c>
      <x:c r="M82" s="22" t="n">
        <x:v>0</x:v>
      </x:c>
      <x:c r="N82" s="22" t="n">
        <x:v>0</x:v>
      </x:c>
      <x:c r="O82" s="22" t="n">
        <x:v>0</x:v>
      </x:c>
      <x:c r="P82" s="22" t="n">
        <x:v>0</x:v>
      </x:c>
      <x:c r="Q82" s="22" t="n">
        <x:v>0</x:v>
      </x:c>
      <x:c r="R82" s="22" t="n">
        <x:f>SUM(H82:Q82)</x:f>
        <x:v>2</x:v>
      </x:c>
      <x:c r="S82" s="22" t="str">
        <x:f>IF(R82=0,"Not publicly calculable",IF(R82&lt;=3,"Limited disclosure",IF(R82&lt;=6,"Partially calculable",IF(R82&lt;=8,"Substantially calculable","Fully calculable"))))</x:f>
        <x:v>Limited disclosure</x:v>
      </x:c>
      <x:c r="T82" s="22" t="str">
        <x:v>AI-assisted adjudicated r4</x:v>
      </x:c>
      <x:c r="U82" s="22" t="str">
        <x:v>Research complete - publication drafting pending</x:v>
      </x:c>
      <x:c r="V82" s="22" t="str">
        <x:v>https://segment.com/pricing/</x:v>
      </x:c>
      <x:c r="W82" s="22" t="str">
        <x:v>https://segment.com/product/customerai/</x:v>
      </x:c>
      <x:c r="X82" s="22" t="str">
        <x:v>Twilio Segment official pricing/product page (descriptive record; live HTML title not independently captured in r2)</x:v>
      </x:c>
      <x:c r="Y82" s="22" t="str">
        <x:v>https://segment.com/pricing/</x:v>
      </x:c>
      <x:c r="Z82" s="22" t="str">
        <x:v>https://segment.com/product/customerai/</x:v>
      </x:c>
      <x:c r="AA82" s="22" t="str">
        <x:v>Official Segment pages identify CustomerAI Predictions as an add-on to Customer Data Pipeline while numeric add-on pricing is contact-led.</x:v>
      </x:c>
      <x:c r="AB82" s="22" t="str">
        <x:v>Official Segment pages identify CustomerAI Predictions as an add-on to Customer Data Pipeline while numeric add-on pricing is contact-led.</x:v>
      </x:c>
      <x:c r="AC82" s="22" t="str">
        <x:v>Public platform pricing does not establish the minimum AI add-on commitment.</x:v>
      </x:c>
      <x:c r="AD82" s="22" t="str">
        <x:v>2026-07-12</x:v>
      </x:c>
      <x:c r="AE82" s="22" t="str">
        <x:v>Unauthenticated public web; locale not controllable; researcher context Asia/Kolkata</x:v>
      </x:c>
      <x:c r="AF82" s="22" t="str">
        <x:v>Not applicable / not displayed</x:v>
      </x:c>
      <x:c r="AG82" s="22" t="str">
        <x:v>Not publicly stated</x:v>
      </x:c>
      <x:c r="AH82" s="22" t="str">
        <x:v>Customer Data Pipeline plus CustomerAI Predictions add-on</x:v>
      </x:c>
      <x:c r="AI82" s="22" t="str">
        <x:v>Not publicly stated</x:v>
      </x:c>
      <x:c r="AJ82" s="22" t="str">
        <x:v>Not publicly stated</x:v>
      </x:c>
      <x:c r="AK82" s="22" t="str">
        <x:v>CustomerAI Predictions add-on</x:v>
      </x:c>
      <x:c r="AL82" s="22" t="str">
        <x:v>Not publicly disclosed</x:v>
      </x:c>
      <x:c r="AM82" s="22" t="str">
        <x:v>Not publicly disclosed</x:v>
      </x:c>
      <x:c r="AN82" s="22" t="str">
        <x:v>Not publicly disclosed</x:v>
      </x:c>
      <x:c r="AO82" s="22" t="str">
        <x:v>Not publicly disclosed</x:v>
      </x:c>
      <x:c r="AP82" s="22" t="str">
        <x:v>Criterion not passed</x:v>
      </x:c>
      <x:c r="AQ82" s="22" t="str">
        <x:v>Criterion not passed.</x:v>
      </x:c>
      <x:c r="AR82" s="22" t="str">
        <x:v>Minimum AI-eligible plan/access: Customer Data Pipeline plus CustomerAI Predictions add-on. AI packaging: CustomerAI Predictions add-on.</x:v>
      </x:c>
      <x:c r="AS82" s="22" t="str">
        <x:v>Criterion not passed.</x:v>
      </x:c>
      <x:c r="AT82" s="22" t="str">
        <x:v>AI packaging: CustomerAI Predictions add-on. Capability: CustomerAI Predictions.</x:v>
      </x:c>
      <x:c r="AU82" s="22" t="str">
        <x:v>Criterion not passed.</x:v>
      </x:c>
      <x:c r="AV82" s="22" t="str">
        <x:v>Criterion not passed.</x:v>
      </x:c>
      <x:c r="AW82" s="22" t="str">
        <x:v>Criterion not passed.</x:v>
      </x:c>
      <x:c r="AX82" s="22" t="str">
        <x:v>Criterion not passed.</x:v>
      </x:c>
      <x:c r="AY82" s="22" t="str">
        <x:v>Criterion not passed.</x:v>
      </x:c>
      <x:c r="AZ82" s="22" t="str">
        <x:v>Criterion not passed.</x:v>
      </x:c>
      <x:c r="BA82" s="22" t="str">
        <x:v>Priority: score 0-3</x:v>
      </x:c>
      <x:c r="BB82" s="22" t="n">
        <x:v>2</x:v>
      </x:c>
      <x:c r="BC82" s="22" t="n">
        <x:f>R82-BB82</x:f>
        <x:v>0</x:v>
      </x:c>
      <x:c r="BD82" s="22" t="str">
        <x:f>IF(R82=SUM(H82:Q82),"PASS","FAIL")</x:f>
        <x:v>PASS</x:v>
      </x:c>
      <x:c r="BE82" s="22" t="str">
        <x:f>IF(S82=IF(R82&gt;=9,"Fully calculable",IF(R82&gt;=7,"Substantially calculable",IF(R82&gt;=4,"Partially calculable",IF(R82&gt;=1,"Limited disclosure","Not publicly calculable")))),"PASS","FAIL")</x:f>
        <x:v>PASS</x:v>
      </x:c>
      <x:c r="BF82" s="22" t="str">
        <x:f>IF(H82=0,"PASS",IF(AND(AQ82&lt;&gt;"",ISERROR(SEARCH("Criterion not passed",AQ82)),ISERROR(SEARCH("not fully recorded",AQ82))),"PASS","FAIL"))</x:f>
        <x:v>PASS</x:v>
      </x:c>
      <x:c r="BG82" s="22" t="str">
        <x:f>IF(I82=0,"PASS",IF(AND(AR82&lt;&gt;"",ISERROR(SEARCH("Criterion not passed",AR82)),ISERROR(SEARCH("not fully recorded",AR82))),"PASS","FAIL"))</x:f>
        <x:v>PASS</x:v>
      </x:c>
      <x:c r="BH82" s="22" t="str">
        <x:f>IF(J82=0,"PASS",IF(AND(AS82&lt;&gt;"",ISERROR(SEARCH("Criterion not passed",AS82)),ISERROR(SEARCH("not fully recorded",AS82))),"PASS","FAIL"))</x:f>
        <x:v>PASS</x:v>
      </x:c>
      <x:c r="BI82" s="22" t="str">
        <x:f>IF(K82=0,"PASS",IF(AND(AT82&lt;&gt;"",ISERROR(SEARCH("Criterion not passed",AT82)),ISERROR(SEARCH("not fully recorded",AT82))),"PASS","FAIL"))</x:f>
        <x:v>PASS</x:v>
      </x:c>
      <x:c r="BJ82" s="22" t="str">
        <x:f>IF(L82=0,"PASS",IF(AND(AU82&lt;&gt;"",ISERROR(SEARCH("Criterion not passed",AU82)),ISERROR(SEARCH("not fully recorded",AU82)),ISERROR(SEARCH("not publicly disclosed",AU82)),ISERROR(SEARCH("not disclosed",AU82)),ISERROR(SEARCH("not recorded",AU82)),ISERROR(SEARCH("not publicly defined",AU82)),ISERROR(SEARCH("not defined",AU82))),"PASS","FAIL"))</x:f>
        <x:v>PASS</x:v>
      </x:c>
      <x:c r="BK82" s="22" t="str">
        <x:f>IF(M82=0,"PASS",IF(AND(AV82&lt;&gt;"",ISERROR(SEARCH("Criterion not passed",AV82)),ISERROR(SEARCH("not fully recorded",AV82)),ISERROR(SEARCH("not publicly disclosed",AV82)),ISERROR(SEARCH("not disclosed",AV82)),ISERROR(SEARCH("not recorded",AV82)),ISERROR(SEARCH("not publicly defined",AV82)),ISERROR(SEARCH("not defined",AV82))),"PASS","FAIL"))</x:f>
        <x:v>PASS</x:v>
      </x:c>
      <x:c r="BL82" s="22" t="str">
        <x:f>IF(N82=0,"PASS",IF(AND(AW82&lt;&gt;"",ISERROR(SEARCH("Criterion not passed",AW82)),ISERROR(SEARCH("not fully recorded",AW82)),ISERROR(SEARCH("not publicly disclosed",AW82)),ISERROR(SEARCH("not disclosed",AW82)),ISERROR(SEARCH("not recorded",AW82)),ISERROR(SEARCH("not quantified",AW82)),ISERROR(SEARCH("one-time rather than recurring",AW82))),"PASS","FAIL"))</x:f>
        <x:v>PASS</x:v>
      </x:c>
      <x:c r="BM82" s="22" t="str">
        <x:f>IF(O82=0,"PASS",IF(AND(AX82&lt;&gt;"",ISERROR(SEARCH("Criterion not passed",AX82)),ISERROR(SEARCH("not fully recorded",AX82)),ISERROR(SEARCH("not publicly disclosed",AX82)),ISERROR(SEARCH("not disclosed",AX82)),ISERROR(SEARCH("not recorded",AX82)),ISERROR(SEARCH("not quantified",AX82)),ISERROR(SEARCH("no public",AX82))),"PASS","FAIL"))</x:f>
        <x:v>PASS</x:v>
      </x:c>
      <x:c r="BN82" s="22" t="str">
        <x:f>IF(P82=0,"PASS",IF(AND(AY82&lt;&gt;"",ISERROR(SEARCH("Criterion not passed",AY82)),ISERROR(SEARCH("not fully recorded",AY82)),ISERROR(SEARCH("not publicly calculable",AY82)),ISERROR(SEARCH("not calculable",AY82)),ISERROR(SEARCH("not recorded",AY82))),"PASS","FAIL"))</x:f>
        <x:v>PASS</x:v>
      </x:c>
      <x:c r="BO82" s="22" t="str">
        <x:f>IF(Q82=0,"PASS",IF(AND(AZ82&lt;&gt;"",ISERROR(SEARCH("Criterion not passed",AZ82)),ISERROR(SEARCH("not fully recorded",AZ82)),ISERROR(SEARCH("not publicly calculable",AZ82)),ISERROR(SEARCH("not calculable",AZ82)),ISERROR(SEARCH("not recorded",AZ82))),"PASS","FAIL"))</x:f>
        <x:v>PASS</x:v>
      </x:c>
      <x:c r="BP82" s="22" t="str">
        <x:f>IF(COUNTIF(BF82:BO82,"FAIL")=0,"PASS","FAIL")</x:f>
        <x:v>PASS</x:v>
      </x:c>
      <x:c r="BQ82" s="22" t="str"/>
      <x:c r="BR82" s="22" t="str"/>
      <x:c r="BS82" s="22" t="str"/>
      <x:c r="BT82" s="22" t="str"/>
      <x:c r="BU82" s="22" t="str"/>
      <x:c r="BV82" s="22" t="str"/>
    </x:row>
    <x:row r="83" ht="36" customHeight="1">
      <x:c r="A83" s="22" t="str">
        <x:v>V081</x:v>
      </x:c>
      <x:c r="B83" s="22" t="str">
        <x:v>Ada</x:v>
      </x:c>
      <x:c r="C83" s="22" t="str">
        <x:v>Customer engagement and service</x:v>
      </x:c>
      <x:c r="D83" s="22" t="str">
        <x:v>Ada AI Agent</x:v>
      </x:c>
      <x:c r="E83" s="22" t="str">
        <x:v>No numeric public price</x:v>
      </x:c>
      <x:c r="F83" s="22" t="str">
        <x:v>Not publicly calculable</x:v>
      </x:c>
      <x:c r="G83" s="22" t="str">
        <x:v>Named AI Agent package; custom quote</x:v>
      </x:c>
      <x:c r="H83" s="22" t="n">
        <x:v>0</x:v>
      </x:c>
      <x:c r="I83" s="22" t="n">
        <x:v>1</x:v>
      </x:c>
      <x:c r="J83" s="22" t="n">
        <x:v>0</x:v>
      </x:c>
      <x:c r="K83" s="22" t="n">
        <x:v>1</x:v>
      </x:c>
      <x:c r="L83" s="22" t="n">
        <x:v>0</x:v>
      </x:c>
      <x:c r="M83" s="22" t="n">
        <x:v>0</x:v>
      </x:c>
      <x:c r="N83" s="22" t="n">
        <x:v>0</x:v>
      </x:c>
      <x:c r="O83" s="22" t="n">
        <x:v>0</x:v>
      </x:c>
      <x:c r="P83" s="22" t="n">
        <x:v>0</x:v>
      </x:c>
      <x:c r="Q83" s="22" t="n">
        <x:v>0</x:v>
      </x:c>
      <x:c r="R83" s="22" t="n">
        <x:f>SUM(H83:Q83)</x:f>
        <x:v>2</x:v>
      </x:c>
      <x:c r="S83" s="22" t="str">
        <x:f>IF(R83=0,"Not publicly calculable",IF(R83&lt;=3,"Limited disclosure",IF(R83&lt;=6,"Partially calculable",IF(R83&lt;=8,"Substantially calculable","Fully calculable"))))</x:f>
        <x:v>Limited disclosure</x:v>
      </x:c>
      <x:c r="T83" s="22" t="str">
        <x:v>AI-assisted adjudicated r4</x:v>
      </x:c>
      <x:c r="U83" s="22" t="str">
        <x:v>Research complete - publication drafting pending</x:v>
      </x:c>
      <x:c r="V83" s="22" t="str">
        <x:v>https://www.ada.cx/pricing</x:v>
      </x:c>
      <x:c r="W83" s="22" t="str">
        <x:v>https://www.ada.cx/platform/ai-agent</x:v>
      </x:c>
      <x:c r="X83" s="22" t="str">
        <x:v>Ada official pricing/product page (descriptive record; live HTML title not independently captured in r2)</x:v>
      </x:c>
      <x:c r="Y83" s="22" t="str">
        <x:v>https://www.ada.cx/pricing</x:v>
      </x:c>
      <x:c r="Z83" s="22" t="str">
        <x:v>https://www.ada.cx/platform/ai-agent</x:v>
      </x:c>
      <x:c r="AA83" s="22" t="str">
        <x:v>Official Ada pages identify the AI Agent commercial offering and route buyers to sales without numeric pricing or usage economics.</x:v>
      </x:c>
      <x:c r="AB83" s="22" t="str">
        <x:v>Official Ada pages identify the AI Agent commercial offering and route buyers to sales without numeric pricing or usage economics.</x:v>
      </x:c>
      <x:c r="AC83" s="22" t="str">
        <x:v>Named packaging alone earns C2/C4.</x:v>
      </x:c>
      <x:c r="AD83" s="22" t="str">
        <x:v>2026-07-12</x:v>
      </x:c>
      <x:c r="AE83" s="22" t="str">
        <x:v>Unauthenticated public web; locale not controllable; researcher context Asia/Kolkata</x:v>
      </x:c>
      <x:c r="AF83" s="22" t="str">
        <x:v>Not applicable / not displayed</x:v>
      </x:c>
      <x:c r="AG83" s="22" t="str">
        <x:v>Not publicly stated</x:v>
      </x:c>
      <x:c r="AH83" s="22" t="str">
        <x:v>Ada AI Agent commercial offering (quote-gated)</x:v>
      </x:c>
      <x:c r="AI83" s="22" t="str">
        <x:v>Not publicly stated</x:v>
      </x:c>
      <x:c r="AJ83" s="22" t="str">
        <x:v>Not publicly stated</x:v>
      </x:c>
      <x:c r="AK83" s="22" t="str">
        <x:v>AI access/packaging identified in official evidence summary: Official Ada pages identify the AI Agent commercial offering and route buyers to sales without numeric pricing or usage economics.</x:v>
      </x:c>
      <x:c r="AL83" s="22" t="str">
        <x:v>Not publicly disclosed</x:v>
      </x:c>
      <x:c r="AM83" s="22" t="str">
        <x:v>Not publicly disclosed</x:v>
      </x:c>
      <x:c r="AN83" s="22" t="str">
        <x:v>Not publicly disclosed</x:v>
      </x:c>
      <x:c r="AO83" s="22" t="str">
        <x:v>Not publicly disclosed</x:v>
      </x:c>
      <x:c r="AP83" s="22" t="str">
        <x:v>Criterion not passed</x:v>
      </x:c>
      <x:c r="AQ83" s="22" t="str">
        <x:v>Criterion not passed.</x:v>
      </x:c>
      <x:c r="AR83" s="22" t="str">
        <x:v>Minimum AI-eligible plan/access: Ada AI Agent commercial offering (quote-gated). AI packaging: AI access/packaging identified in official evidence summary: Official Ada pages identify the AI Agent commercial offering and route buyers to sales without numeric pricing or usage economics..</x:v>
      </x:c>
      <x:c r="AS83" s="22" t="str">
        <x:v>Criterion not passed.</x:v>
      </x:c>
      <x:c r="AT83" s="22" t="str">
        <x:v>AI packaging: AI access/packaging identified in official evidence summary: Official Ada pages identify the AI Agent commercial offering and route buyers to sales without numeric pricing or usage economics.. Capability: Ada AI Agent.</x:v>
      </x:c>
      <x:c r="AU83" s="22" t="str">
        <x:v>Criterion not passed.</x:v>
      </x:c>
      <x:c r="AV83" s="22" t="str">
        <x:v>Criterion not passed.</x:v>
      </x:c>
      <x:c r="AW83" s="22" t="str">
        <x:v>Criterion not passed.</x:v>
      </x:c>
      <x:c r="AX83" s="22" t="str">
        <x:v>Criterion not passed.</x:v>
      </x:c>
      <x:c r="AY83" s="22" t="str">
        <x:v>Criterion not passed.</x:v>
      </x:c>
      <x:c r="AZ83" s="22" t="str">
        <x:v>Criterion not passed.</x:v>
      </x:c>
      <x:c r="BA83" s="22" t="str">
        <x:v>Priority: score 0-3</x:v>
      </x:c>
      <x:c r="BB83" s="22" t="n">
        <x:v>2</x:v>
      </x:c>
      <x:c r="BC83" s="22" t="n">
        <x:f>R83-BB83</x:f>
        <x:v>0</x:v>
      </x:c>
      <x:c r="BD83" s="22" t="str">
        <x:f>IF(R83=SUM(H83:Q83),"PASS","FAIL")</x:f>
        <x:v>PASS</x:v>
      </x:c>
      <x:c r="BE83" s="22" t="str">
        <x:f>IF(S83=IF(R83&gt;=9,"Fully calculable",IF(R83&gt;=7,"Substantially calculable",IF(R83&gt;=4,"Partially calculable",IF(R83&gt;=1,"Limited disclosure","Not publicly calculable")))),"PASS","FAIL")</x:f>
        <x:v>PASS</x:v>
      </x:c>
      <x:c r="BF83" s="22" t="str">
        <x:f>IF(H83=0,"PASS",IF(AND(AQ83&lt;&gt;"",ISERROR(SEARCH("Criterion not passed",AQ83)),ISERROR(SEARCH("not fully recorded",AQ83))),"PASS","FAIL"))</x:f>
        <x:v>PASS</x:v>
      </x:c>
      <x:c r="BG83" s="22" t="str">
        <x:f>IF(I83=0,"PASS",IF(AND(AR83&lt;&gt;"",ISERROR(SEARCH("Criterion not passed",AR83)),ISERROR(SEARCH("not fully recorded",AR83))),"PASS","FAIL"))</x:f>
        <x:v>PASS</x:v>
      </x:c>
      <x:c r="BH83" s="22" t="str">
        <x:f>IF(J83=0,"PASS",IF(AND(AS83&lt;&gt;"",ISERROR(SEARCH("Criterion not passed",AS83)),ISERROR(SEARCH("not fully recorded",AS83))),"PASS","FAIL"))</x:f>
        <x:v>PASS</x:v>
      </x:c>
      <x:c r="BI83" s="22" t="str">
        <x:f>IF(K83=0,"PASS",IF(AND(AT83&lt;&gt;"",ISERROR(SEARCH("Criterion not passed",AT83)),ISERROR(SEARCH("not fully recorded",AT83))),"PASS","FAIL"))</x:f>
        <x:v>PASS</x:v>
      </x:c>
      <x:c r="BJ83" s="22" t="str">
        <x:f>IF(L83=0,"PASS",IF(AND(AU83&lt;&gt;"",ISERROR(SEARCH("Criterion not passed",AU83)),ISERROR(SEARCH("not fully recorded",AU83)),ISERROR(SEARCH("not publicly disclosed",AU83)),ISERROR(SEARCH("not disclosed",AU83)),ISERROR(SEARCH("not recorded",AU83)),ISERROR(SEARCH("not publicly defined",AU83)),ISERROR(SEARCH("not defined",AU83))),"PASS","FAIL"))</x:f>
        <x:v>PASS</x:v>
      </x:c>
      <x:c r="BK83" s="22" t="str">
        <x:f>IF(M83=0,"PASS",IF(AND(AV83&lt;&gt;"",ISERROR(SEARCH("Criterion not passed",AV83)),ISERROR(SEARCH("not fully recorded",AV83)),ISERROR(SEARCH("not publicly disclosed",AV83)),ISERROR(SEARCH("not disclosed",AV83)),ISERROR(SEARCH("not recorded",AV83)),ISERROR(SEARCH("not publicly defined",AV83)),ISERROR(SEARCH("not defined",AV83))),"PASS","FAIL"))</x:f>
        <x:v>PASS</x:v>
      </x:c>
      <x:c r="BL83" s="22" t="str">
        <x:f>IF(N83=0,"PASS",IF(AND(AW83&lt;&gt;"",ISERROR(SEARCH("Criterion not passed",AW83)),ISERROR(SEARCH("not fully recorded",AW83)),ISERROR(SEARCH("not publicly disclosed",AW83)),ISERROR(SEARCH("not disclosed",AW83)),ISERROR(SEARCH("not recorded",AW83)),ISERROR(SEARCH("not quantified",AW83)),ISERROR(SEARCH("one-time rather than recurring",AW83))),"PASS","FAIL"))</x:f>
        <x:v>PASS</x:v>
      </x:c>
      <x:c r="BM83" s="22" t="str">
        <x:f>IF(O83=0,"PASS",IF(AND(AX83&lt;&gt;"",ISERROR(SEARCH("Criterion not passed",AX83)),ISERROR(SEARCH("not fully recorded",AX83)),ISERROR(SEARCH("not publicly disclosed",AX83)),ISERROR(SEARCH("not disclosed",AX83)),ISERROR(SEARCH("not recorded",AX83)),ISERROR(SEARCH("not quantified",AX83)),ISERROR(SEARCH("no public",AX83))),"PASS","FAIL"))</x:f>
        <x:v>PASS</x:v>
      </x:c>
      <x:c r="BN83" s="22" t="str">
        <x:f>IF(P83=0,"PASS",IF(AND(AY83&lt;&gt;"",ISERROR(SEARCH("Criterion not passed",AY83)),ISERROR(SEARCH("not fully recorded",AY83)),ISERROR(SEARCH("not publicly calculable",AY83)),ISERROR(SEARCH("not calculable",AY83)),ISERROR(SEARCH("not recorded",AY83))),"PASS","FAIL"))</x:f>
        <x:v>PASS</x:v>
      </x:c>
      <x:c r="BO83" s="22" t="str">
        <x:f>IF(Q83=0,"PASS",IF(AND(AZ83&lt;&gt;"",ISERROR(SEARCH("Criterion not passed",AZ83)),ISERROR(SEARCH("not fully recorded",AZ83)),ISERROR(SEARCH("not publicly calculable",AZ83)),ISERROR(SEARCH("not calculable",AZ83)),ISERROR(SEARCH("not recorded",AZ83))),"PASS","FAIL"))</x:f>
        <x:v>PASS</x:v>
      </x:c>
      <x:c r="BP83" s="22" t="str">
        <x:f>IF(COUNTIF(BF83:BO83,"FAIL")=0,"PASS","FAIL")</x:f>
        <x:v>PASS</x:v>
      </x:c>
      <x:c r="BQ83" s="22" t="str"/>
      <x:c r="BR83" s="22" t="str"/>
      <x:c r="BS83" s="22" t="str"/>
      <x:c r="BT83" s="22" t="str"/>
      <x:c r="BU83" s="22" t="str"/>
      <x:c r="BV83" s="22" t="str"/>
    </x:row>
    <x:row r="84" ht="36" customHeight="1">
      <x:c r="A84" s="22" t="str">
        <x:v>V082</x:v>
      </x:c>
      <x:c r="B84" s="22" t="str">
        <x:v>Decagon</x:v>
      </x:c>
      <x:c r="C84" s="22" t="str">
        <x:v>Customer engagement and service</x:v>
      </x:c>
      <x:c r="D84" s="22" t="str">
        <x:v>Decagon AI Agents</x:v>
      </x:c>
      <x:c r="E84" s="22" t="str">
        <x:v>No numeric public price</x:v>
      </x:c>
      <x:c r="F84" s="22" t="str">
        <x:v>Not publicly calculable</x:v>
      </x:c>
      <x:c r="G84" s="22" t="str">
        <x:v>Per conversation or per resolution; custom numeric rate</x:v>
      </x:c>
      <x:c r="H84" s="22" t="n">
        <x:v>0</x:v>
      </x:c>
      <x:c r="I84" s="22" t="n">
        <x:v>0</x:v>
      </x:c>
      <x:c r="J84" s="22" t="n">
        <x:v>0</x:v>
      </x:c>
      <x:c r="K84" s="22" t="n">
        <x:v>1</x:v>
      </x:c>
      <x:c r="L84" s="22" t="n">
        <x:v>1</x:v>
      </x:c>
      <x:c r="M84" s="22" t="n">
        <x:v>1</x:v>
      </x:c>
      <x:c r="N84" s="22" t="n">
        <x:v>0</x:v>
      </x:c>
      <x:c r="O84" s="22" t="n">
        <x:v>0</x:v>
      </x:c>
      <x:c r="P84" s="22" t="n">
        <x:v>0</x:v>
      </x:c>
      <x:c r="Q84" s="22" t="n">
        <x:v>0</x:v>
      </x:c>
      <x:c r="R84" s="22" t="n">
        <x:f>SUM(H84:Q84)</x:f>
        <x:v>3</x:v>
      </x:c>
      <x:c r="S84" s="22" t="str">
        <x:f>IF(R84=0,"Not publicly calculable",IF(R84&lt;=3,"Limited disclosure",IF(R84&lt;=6,"Partially calculable",IF(R84&lt;=8,"Substantially calculable","Fully calculable"))))</x:f>
        <x:v>Limited disclosure</x:v>
      </x:c>
      <x:c r="T84" s="22" t="str">
        <x:v>AI-assisted adjudicated r4</x:v>
      </x:c>
      <x:c r="U84" s="22" t="str">
        <x:v>Research complete - publication drafting pending</x:v>
      </x:c>
      <x:c r="V84" s="22" t="str">
        <x:v>https://decagon.ai/pricing</x:v>
      </x:c>
      <x:c r="W84" s="22" t="str">
        <x:v>https://decagon.ai/</x:v>
      </x:c>
      <x:c r="X84" s="22" t="str">
        <x:v>Decagon official pricing/product page (descriptive record; live HTML title not independently captured in r2)</x:v>
      </x:c>
      <x:c r="Y84" s="22" t="str">
        <x:v>https://decagon.ai/pricing</x:v>
      </x:c>
      <x:c r="Z84" s="22" t="str">
        <x:v>https://decagon.ai/</x:v>
      </x:c>
      <x:c r="AA84" s="22" t="str">
        <x:v>Official Decagon material states pricing can be structured per conversation or per resolution for AI agents.</x:v>
      </x:c>
      <x:c r="AB84" s="22" t="str">
        <x:v>Official Decagon material states pricing can be structured per conversation or per resolution for AI agents.</x:v>
      </x:c>
      <x:c r="AC84" s="22" t="str">
        <x:v>The unit types are explicit, but no standard numeric rate, allowance, minimum commitment, or overage schedule is public.</x:v>
      </x:c>
      <x:c r="AD84" s="22" t="str">
        <x:v>2026-07-12</x:v>
      </x:c>
      <x:c r="AE84" s="22" t="str">
        <x:v>Unauthenticated public web; locale not controllable; researcher context Asia/Kolkata</x:v>
      </x:c>
      <x:c r="AF84" s="22" t="str">
        <x:v>Not applicable / not displayed</x:v>
      </x:c>
      <x:c r="AG84" s="22" t="str">
        <x:v>Not publicly stated</x:v>
      </x:c>
      <x:c r="AH84" s="22" t="str">
        <x:v>Not publicly established</x:v>
      </x:c>
      <x:c r="AI84" s="22" t="str">
        <x:v>Not publicly stated</x:v>
      </x:c>
      <x:c r="AJ84" s="22" t="str">
        <x:v>Not publicly stated</x:v>
      </x:c>
      <x:c r="AK84" s="22" t="str">
        <x:v>AI Agents sold on outcome/interaction basis</x:v>
      </x:c>
      <x:c r="AL84" s="22" t="str">
        <x:v>Conversation or resolution</x:v>
      </x:c>
      <x:c r="AM84" s="22" t="str">
        <x:v>Discrete customer conversation or resolved issue</x:v>
      </x:c>
      <x:c r="AN84" s="22" t="str">
        <x:v>Not publicly disclosed</x:v>
      </x:c>
      <x:c r="AO84" s="22" t="str">
        <x:v>Not publicly disclosed</x:v>
      </x:c>
      <x:c r="AP84" s="22" t="str">
        <x:v>Criterion not passed</x:v>
      </x:c>
      <x:c r="AQ84" s="22" t="str">
        <x:v>Criterion not passed.</x:v>
      </x:c>
      <x:c r="AR84" s="22" t="str">
        <x:v>Criterion not passed.</x:v>
      </x:c>
      <x:c r="AS84" s="22" t="str">
        <x:v>Criterion not passed.</x:v>
      </x:c>
      <x:c r="AT84" s="22" t="str">
        <x:v>AI packaging: AI Agents sold on outcome/interaction basis. Capability: Decagon AI Agents.</x:v>
      </x:c>
      <x:c r="AU84" s="22" t="str">
        <x:v>AI billing unit or explicit no-meter basis: Conversation or resolution. Supporting language/value: Official Decagon material states pricing can be structured per conversation or per resolution for AI agents.</x:v>
      </x:c>
      <x:c r="AV84" s="22" t="str">
        <x:v>Unit definition: Discrete customer conversation or resolved issue.</x:v>
      </x:c>
      <x:c r="AW84" s="22" t="str">
        <x:v>Criterion not passed.</x:v>
      </x:c>
      <x:c r="AX84" s="22" t="str">
        <x:v>Criterion not passed.</x:v>
      </x:c>
      <x:c r="AY84" s="22" t="str">
        <x:v>Criterion not passed.</x:v>
      </x:c>
      <x:c r="AZ84" s="22" t="str">
        <x:v>Criterion not passed.</x:v>
      </x:c>
      <x:c r="BA84" s="22" t="str">
        <x:v>Priority: score 0-3</x:v>
      </x:c>
      <x:c r="BB84" s="22" t="n">
        <x:v>3</x:v>
      </x:c>
      <x:c r="BC84" s="22" t="n">
        <x:f>R84-BB84</x:f>
        <x:v>0</x:v>
      </x:c>
      <x:c r="BD84" s="22" t="str">
        <x:f>IF(R84=SUM(H84:Q84),"PASS","FAIL")</x:f>
        <x:v>PASS</x:v>
      </x:c>
      <x:c r="BE84" s="22" t="str">
        <x:f>IF(S84=IF(R84&gt;=9,"Fully calculable",IF(R84&gt;=7,"Substantially calculable",IF(R84&gt;=4,"Partially calculable",IF(R84&gt;=1,"Limited disclosure","Not publicly calculable")))),"PASS","FAIL")</x:f>
        <x:v>PASS</x:v>
      </x:c>
      <x:c r="BF84" s="22" t="str">
        <x:f>IF(H84=0,"PASS",IF(AND(AQ84&lt;&gt;"",ISERROR(SEARCH("Criterion not passed",AQ84)),ISERROR(SEARCH("not fully recorded",AQ84))),"PASS","FAIL"))</x:f>
        <x:v>PASS</x:v>
      </x:c>
      <x:c r="BG84" s="22" t="str">
        <x:f>IF(I84=0,"PASS",IF(AND(AR84&lt;&gt;"",ISERROR(SEARCH("Criterion not passed",AR84)),ISERROR(SEARCH("not fully recorded",AR84))),"PASS","FAIL"))</x:f>
        <x:v>PASS</x:v>
      </x:c>
      <x:c r="BH84" s="22" t="str">
        <x:f>IF(J84=0,"PASS",IF(AND(AS84&lt;&gt;"",ISERROR(SEARCH("Criterion not passed",AS84)),ISERROR(SEARCH("not fully recorded",AS84))),"PASS","FAIL"))</x:f>
        <x:v>PASS</x:v>
      </x:c>
      <x:c r="BI84" s="22" t="str">
        <x:f>IF(K84=0,"PASS",IF(AND(AT84&lt;&gt;"",ISERROR(SEARCH("Criterion not passed",AT84)),ISERROR(SEARCH("not fully recorded",AT84))),"PASS","FAIL"))</x:f>
        <x:v>PASS</x:v>
      </x:c>
      <x:c r="BJ84" s="22" t="str">
        <x:f>IF(L84=0,"PASS",IF(AND(AU84&lt;&gt;"",ISERROR(SEARCH("Criterion not passed",AU84)),ISERROR(SEARCH("not fully recorded",AU84)),ISERROR(SEARCH("not publicly disclosed",AU84)),ISERROR(SEARCH("not disclosed",AU84)),ISERROR(SEARCH("not recorded",AU84)),ISERROR(SEARCH("not publicly defined",AU84)),ISERROR(SEARCH("not defined",AU84))),"PASS","FAIL"))</x:f>
        <x:v>PASS</x:v>
      </x:c>
      <x:c r="BK84" s="22" t="str">
        <x:f>IF(M84=0,"PASS",IF(AND(AV84&lt;&gt;"",ISERROR(SEARCH("Criterion not passed",AV84)),ISERROR(SEARCH("not fully recorded",AV84)),ISERROR(SEARCH("not publicly disclosed",AV84)),ISERROR(SEARCH("not disclosed",AV84)),ISERROR(SEARCH("not recorded",AV84)),ISERROR(SEARCH("not publicly defined",AV84)),ISERROR(SEARCH("not defined",AV84))),"PASS","FAIL"))</x:f>
        <x:v>PASS</x:v>
      </x:c>
      <x:c r="BL84" s="22" t="str">
        <x:f>IF(N84=0,"PASS",IF(AND(AW84&lt;&gt;"",ISERROR(SEARCH("Criterion not passed",AW84)),ISERROR(SEARCH("not fully recorded",AW84)),ISERROR(SEARCH("not publicly disclosed",AW84)),ISERROR(SEARCH("not disclosed",AW84)),ISERROR(SEARCH("not recorded",AW84)),ISERROR(SEARCH("not quantified",AW84)),ISERROR(SEARCH("one-time rather than recurring",AW84))),"PASS","FAIL"))</x:f>
        <x:v>PASS</x:v>
      </x:c>
      <x:c r="BM84" s="22" t="str">
        <x:f>IF(O84=0,"PASS",IF(AND(AX84&lt;&gt;"",ISERROR(SEARCH("Criterion not passed",AX84)),ISERROR(SEARCH("not fully recorded",AX84)),ISERROR(SEARCH("not publicly disclosed",AX84)),ISERROR(SEARCH("not disclosed",AX84)),ISERROR(SEARCH("not recorded",AX84)),ISERROR(SEARCH("not quantified",AX84)),ISERROR(SEARCH("no public",AX84))),"PASS","FAIL"))</x:f>
        <x:v>PASS</x:v>
      </x:c>
      <x:c r="BN84" s="22" t="str">
        <x:f>IF(P84=0,"PASS",IF(AND(AY84&lt;&gt;"",ISERROR(SEARCH("Criterion not passed",AY84)),ISERROR(SEARCH("not fully recorded",AY84)),ISERROR(SEARCH("not publicly calculable",AY84)),ISERROR(SEARCH("not calculable",AY84)),ISERROR(SEARCH("not recorded",AY84))),"PASS","FAIL"))</x:f>
        <x:v>PASS</x:v>
      </x:c>
      <x:c r="BO84" s="22" t="str">
        <x:f>IF(Q84=0,"PASS",IF(AND(AZ84&lt;&gt;"",ISERROR(SEARCH("Criterion not passed",AZ84)),ISERROR(SEARCH("not fully recorded",AZ84)),ISERROR(SEARCH("not publicly calculable",AZ84)),ISERROR(SEARCH("not calculable",AZ84)),ISERROR(SEARCH("not recorded",AZ84))),"PASS","FAIL"))</x:f>
        <x:v>PASS</x:v>
      </x:c>
      <x:c r="BP84" s="22" t="str">
        <x:f>IF(COUNTIF(BF84:BO84,"FAIL")=0,"PASS","FAIL")</x:f>
        <x:v>PASS</x:v>
      </x:c>
      <x:c r="BQ84" s="22" t="str"/>
      <x:c r="BR84" s="22" t="str"/>
      <x:c r="BS84" s="22" t="str"/>
      <x:c r="BT84" s="22" t="str"/>
      <x:c r="BU84" s="22" t="str"/>
      <x:c r="BV84" s="22" t="str"/>
    </x:row>
    <x:row r="85" ht="36" customHeight="1">
      <x:c r="A85" s="22" t="str">
        <x:v>V083</x:v>
      </x:c>
      <x:c r="B85" s="22" t="str">
        <x:v>Dixa</x:v>
      </x:c>
      <x:c r="C85" s="22" t="str">
        <x:v>Customer engagement and service</x:v>
      </x:c>
      <x:c r="D85" s="22" t="str">
        <x:v>Mim AI</x:v>
      </x:c>
      <x:c r="E85" s="22" t="str">
        <x:v>$89/agent/month Growth; $139 Ultimate; $179 Prime</x:v>
      </x:c>
      <x:c r="F85" s="22" t="str">
        <x:v>Base qualifying plan is public; Mim AI add-on price is not</x:v>
      </x:c>
      <x:c r="G85" s="22" t="str">
        <x:v>Per-agent subscription plus AI add-ons; Mim tied to conversation volume</x:v>
      </x:c>
      <x:c r="H85" s="22" t="n">
        <x:v>1</x:v>
      </x:c>
      <x:c r="I85" s="22" t="n">
        <x:v>1</x:v>
      </x:c>
      <x:c r="J85" s="22" t="n">
        <x:v>0</x:v>
      </x:c>
      <x:c r="K85" s="22" t="n">
        <x:v>1</x:v>
      </x:c>
      <x:c r="L85" s="22" t="n">
        <x:v>1</x:v>
      </x:c>
      <x:c r="M85" s="22" t="n">
        <x:v>0</x:v>
      </x:c>
      <x:c r="N85" s="22" t="n">
        <x:v>0</x:v>
      </x:c>
      <x:c r="O85" s="22" t="n">
        <x:v>0</x:v>
      </x:c>
      <x:c r="P85" s="22" t="n">
        <x:v>0</x:v>
      </x:c>
      <x:c r="Q85" s="22" t="n">
        <x:v>0</x:v>
      </x:c>
      <x:c r="R85" s="22" t="n">
        <x:f>SUM(H85:Q85)</x:f>
        <x:v>4</x:v>
      </x:c>
      <x:c r="S85" s="22" t="str">
        <x:f>IF(R85=0,"Not publicly calculable",IF(R85&lt;=3,"Limited disclosure",IF(R85&lt;=6,"Partially calculable",IF(R85&lt;=8,"Substantially calculable","Fully calculable"))))</x:f>
        <x:v>Partially calculable</x:v>
      </x:c>
      <x:c r="T85" s="22" t="str">
        <x:v>AI-assisted adjudicated r4</x:v>
      </x:c>
      <x:c r="U85" s="22" t="str">
        <x:v>Research complete - publication drafting pending</x:v>
      </x:c>
      <x:c r="V85" s="22" t="str">
        <x:v>https://www.dixa.com/pricing/</x:v>
      </x:c>
      <x:c r="W85" s="22" t="str">
        <x:v>https://www.dixa.com/product/ai/</x:v>
      </x:c>
      <x:c r="X85" s="22" t="str">
        <x:v>Dixa official pricing/product page (descriptive record; live HTML title not independently captured in r2)</x:v>
      </x:c>
      <x:c r="Y85" s="22" t="str">
        <x:v>https://www.dixa.com/pricing/</x:v>
      </x:c>
      <x:c r="Z85" s="22" t="str">
        <x:v>https://www.dixa.com/product/ai/</x:v>
      </x:c>
      <x:c r="AA85" s="22" t="str">
        <x:v>Official pricing publishes Growth at $89, Ultimate at $139 and Prime at $179 per agent/month and states AI can be added to any plan; Mim is priced by conversation volume while other AI modules are per seat.</x:v>
      </x:c>
      <x:c r="AB85" s="22" t="str">
        <x:v>Official pricing publishes Growth at $89, Ultimate at $139 and Prime at $179 per agent/month and states AI can be added to any plan; Mim is priced by conversation volume while other AI modules are per seat.</x:v>
      </x:c>
      <x:c r="AC85" s="22" t="str">
        <x:v>The AI add-on amount is not public, so C9 is zero despite a public base plan.</x:v>
      </x:c>
      <x:c r="AD85" s="22" t="str">
        <x:v>2026-07-12</x:v>
      </x:c>
      <x:c r="AE85" s="22" t="str">
        <x:v>Unauthenticated public web; locale not controllable; researcher context Asia/Kolkata</x:v>
      </x:c>
      <x:c r="AF85" s="22" t="str">
        <x:v>USD</x:v>
      </x:c>
      <x:c r="AG85" s="22" t="str">
        <x:v>Monthly rate displayed</x:v>
      </x:c>
      <x:c r="AH85" s="22" t="str">
        <x:v>Any plan plus AI add-on</x:v>
      </x:c>
      <x:c r="AI85" s="22" t="str">
        <x:v>Not stated</x:v>
      </x:c>
      <x:c r="AJ85" s="22" t="str">
        <x:v>One billing period; commitment calculable from displayed public price</x:v>
      </x:c>
      <x:c r="AK85" s="22" t="str">
        <x:v>AI add-ons available on all plans</x:v>
      </x:c>
      <x:c r="AL85" s="22" t="str">
        <x:v>Conversation volume for Mim</x:v>
      </x:c>
      <x:c r="AM85" s="22" t="str">
        <x:v>Not publicly disclosed</x:v>
      </x:c>
      <x:c r="AN85" s="22" t="str">
        <x:v>Not publicly disclosed</x:v>
      </x:c>
      <x:c r="AO85" s="22" t="str">
        <x:v>Not publicly disclosed</x:v>
      </x:c>
      <x:c r="AP85" s="22" t="str">
        <x:v>Criterion not passed</x:v>
      </x:c>
      <x:c r="AQ85" s="22" t="str">
        <x:v>Public base price: $89/agent/month Growth; $139 Ultimate; $179 Prime. Source: https://www.dixa.com/pricing/</x:v>
      </x:c>
      <x:c r="AR85" s="22" t="str">
        <x:v>Minimum AI-eligible plan/access: Any plan plus AI add-on. AI packaging: AI add-ons available on all plans.</x:v>
      </x:c>
      <x:c r="AS85" s="22" t="str">
        <x:v>Base plan price is public, but the Mim AI order-form minimum and initial add-on charge are not; minimum AI commitment is not calculable.</x:v>
      </x:c>
      <x:c r="AT85" s="22" t="str">
        <x:v>AI packaging: AI add-ons available on all plans. Capability: Mim AI.</x:v>
      </x:c>
      <x:c r="AU85" s="22" t="str">
        <x:v>AI billing unit or explicit no-meter basis: Conversation volume for Mim. Supporting language/value: Official pricing publishes Growth at $89, Ultimate at $139 and Prime at $179 per agent/month and states AI can be added to any plan; Mim is priced by conversation volume while other AI modules are per seat.</x:v>
      </x:c>
      <x:c r="AV85" s="22" t="str">
        <x:v>Criterion not passed.</x:v>
      </x:c>
      <x:c r="AW85" s="22" t="str">
        <x:v>Criterion not passed.</x:v>
      </x:c>
      <x:c r="AX85" s="22" t="str">
        <x:v>Criterion not passed.</x:v>
      </x:c>
      <x:c r="AY85" s="22" t="str">
        <x:v>Criterion not passed.</x:v>
      </x:c>
      <x:c r="AZ85" s="22" t="str">
        <x:v>Criterion not passed.</x:v>
      </x:c>
      <x:c r="BA85" s="22" t="str">
        <x:v>Priority: changed in r1 repair</x:v>
      </x:c>
      <x:c r="BB85" s="22" t="n">
        <x:v>5</x:v>
      </x:c>
      <x:c r="BC85" s="22" t="n">
        <x:f>R85-BB85</x:f>
        <x:v>-1</x:v>
      </x:c>
      <x:c r="BD85" s="22" t="str">
        <x:f>IF(R85=SUM(H85:Q85),"PASS","FAIL")</x:f>
        <x:v>PASS</x:v>
      </x:c>
      <x:c r="BE85" s="22" t="str">
        <x:f>IF(S85=IF(R85&gt;=9,"Fully calculable",IF(R85&gt;=7,"Substantially calculable",IF(R85&gt;=4,"Partially calculable",IF(R85&gt;=1,"Limited disclosure","Not publicly calculable")))),"PASS","FAIL")</x:f>
        <x:v>PASS</x:v>
      </x:c>
      <x:c r="BF85" s="22" t="str">
        <x:f>IF(H85=0,"PASS",IF(AND(AQ85&lt;&gt;"",ISERROR(SEARCH("Criterion not passed",AQ85)),ISERROR(SEARCH("not fully recorded",AQ85))),"PASS","FAIL"))</x:f>
        <x:v>PASS</x:v>
      </x:c>
      <x:c r="BG85" s="22" t="str">
        <x:f>IF(I85=0,"PASS",IF(AND(AR85&lt;&gt;"",ISERROR(SEARCH("Criterion not passed",AR85)),ISERROR(SEARCH("not fully recorded",AR85))),"PASS","FAIL"))</x:f>
        <x:v>PASS</x:v>
      </x:c>
      <x:c r="BH85" s="22" t="str">
        <x:f>IF(J85=0,"PASS",IF(AND(AS85&lt;&gt;"",ISERROR(SEARCH("Criterion not passed",AS85)),ISERROR(SEARCH("not fully recorded",AS85))),"PASS","FAIL"))</x:f>
        <x:v>PASS</x:v>
      </x:c>
      <x:c r="BI85" s="22" t="str">
        <x:f>IF(K85=0,"PASS",IF(AND(AT85&lt;&gt;"",ISERROR(SEARCH("Criterion not passed",AT85)),ISERROR(SEARCH("not fully recorded",AT85))),"PASS","FAIL"))</x:f>
        <x:v>PASS</x:v>
      </x:c>
      <x:c r="BJ85" s="22" t="str">
        <x:f>IF(L85=0,"PASS",IF(AND(AU85&lt;&gt;"",ISERROR(SEARCH("Criterion not passed",AU85)),ISERROR(SEARCH("not fully recorded",AU85)),ISERROR(SEARCH("not publicly disclosed",AU85)),ISERROR(SEARCH("not disclosed",AU85)),ISERROR(SEARCH("not recorded",AU85)),ISERROR(SEARCH("not publicly defined",AU85)),ISERROR(SEARCH("not defined",AU85))),"PASS","FAIL"))</x:f>
        <x:v>PASS</x:v>
      </x:c>
      <x:c r="BK85" s="22" t="str">
        <x:f>IF(M85=0,"PASS",IF(AND(AV85&lt;&gt;"",ISERROR(SEARCH("Criterion not passed",AV85)),ISERROR(SEARCH("not fully recorded",AV85)),ISERROR(SEARCH("not publicly disclosed",AV85)),ISERROR(SEARCH("not disclosed",AV85)),ISERROR(SEARCH("not recorded",AV85)),ISERROR(SEARCH("not publicly defined",AV85)),ISERROR(SEARCH("not defined",AV85))),"PASS","FAIL"))</x:f>
        <x:v>PASS</x:v>
      </x:c>
      <x:c r="BL85" s="22" t="str">
        <x:f>IF(N85=0,"PASS",IF(AND(AW85&lt;&gt;"",ISERROR(SEARCH("Criterion not passed",AW85)),ISERROR(SEARCH("not fully recorded",AW85)),ISERROR(SEARCH("not publicly disclosed",AW85)),ISERROR(SEARCH("not disclosed",AW85)),ISERROR(SEARCH("not recorded",AW85)),ISERROR(SEARCH("not quantified",AW85)),ISERROR(SEARCH("one-time rather than recurring",AW85))),"PASS","FAIL"))</x:f>
        <x:v>PASS</x:v>
      </x:c>
      <x:c r="BM85" s="22" t="str">
        <x:f>IF(O85=0,"PASS",IF(AND(AX85&lt;&gt;"",ISERROR(SEARCH("Criterion not passed",AX85)),ISERROR(SEARCH("not fully recorded",AX85)),ISERROR(SEARCH("not publicly disclosed",AX85)),ISERROR(SEARCH("not disclosed",AX85)),ISERROR(SEARCH("not recorded",AX85)),ISERROR(SEARCH("not quantified",AX85)),ISERROR(SEARCH("no public",AX85))),"PASS","FAIL"))</x:f>
        <x:v>PASS</x:v>
      </x:c>
      <x:c r="BN85" s="22" t="str">
        <x:f>IF(P85=0,"PASS",IF(AND(AY85&lt;&gt;"",ISERROR(SEARCH("Criterion not passed",AY85)),ISERROR(SEARCH("not fully recorded",AY85)),ISERROR(SEARCH("not publicly calculable",AY85)),ISERROR(SEARCH("not calculable",AY85)),ISERROR(SEARCH("not recorded",AY85))),"PASS","FAIL"))</x:f>
        <x:v>PASS</x:v>
      </x:c>
      <x:c r="BO85" s="22" t="str">
        <x:f>IF(Q85=0,"PASS",IF(AND(AZ85&lt;&gt;"",ISERROR(SEARCH("Criterion not passed",AZ85)),ISERROR(SEARCH("not fully recorded",AZ85)),ISERROR(SEARCH("not publicly calculable",AZ85)),ISERROR(SEARCH("not calculable",AZ85)),ISERROR(SEARCH("not recorded",AZ85))),"PASS","FAIL"))</x:f>
        <x:v>PASS</x:v>
      </x:c>
      <x:c r="BP85" s="22" t="str">
        <x:f>IF(COUNTIF(BF85:BO85,"FAIL")=0,"PASS","FAIL")</x:f>
        <x:v>PASS</x:v>
      </x:c>
      <x:c r="BQ85" s="22" t="str"/>
      <x:c r="BR85" s="22" t="str"/>
      <x:c r="BS85" s="22" t="str"/>
      <x:c r="BT85" s="22" t="str"/>
      <x:c r="BU85" s="22" t="str"/>
      <x:c r="BV85" s="22" t="str"/>
    </x:row>
    <x:row r="86" ht="36" customHeight="1">
      <x:c r="A86" s="22" t="str">
        <x:v>V084</x:v>
      </x:c>
      <x:c r="B86" s="22" t="str">
        <x:v>Five9</x:v>
      </x:c>
      <x:c r="C86" s="22" t="str">
        <x:v>Customer engagement and service</x:v>
      </x:c>
      <x:c r="D86" s="22" t="str">
        <x:v>Five9 Genius AI</x:v>
      </x:c>
      <x:c r="E86" s="22" t="str">
        <x:v>$119/concurrent seat/month Digital; $159 Core</x:v>
      </x:c>
      <x:c r="F86" s="22" t="str">
        <x:v>$5,950/month for 50-seat Digital minimum (50 × $119)</x:v>
      </x:c>
      <x:c r="G86" s="22" t="str">
        <x:v>Per concurrent seat with included AI minutes and additional usage</x:v>
      </x:c>
      <x:c r="H86" s="22" t="n">
        <x:v>1</x:v>
      </x:c>
      <x:c r="I86" s="22" t="n">
        <x:v>1</x:v>
      </x:c>
      <x:c r="J86" s="22" t="n">
        <x:v>1</x:v>
      </x:c>
      <x:c r="K86" s="22" t="n">
        <x:v>1</x:v>
      </x:c>
      <x:c r="L86" s="22" t="n">
        <x:v>1</x:v>
      </x:c>
      <x:c r="M86" s="22" t="n">
        <x:v>1</x:v>
      </x:c>
      <x:c r="N86" s="22" t="n">
        <x:v>1</x:v>
      </x:c>
      <x:c r="O86" s="22" t="n">
        <x:v>0</x:v>
      </x:c>
      <x:c r="P86" s="22" t="n">
        <x:v>1</x:v>
      </x:c>
      <x:c r="Q86" s="22" t="n">
        <x:v>0</x:v>
      </x:c>
      <x:c r="R86" s="22" t="n">
        <x:f>SUM(H86:Q86)</x:f>
        <x:v>8</x:v>
      </x:c>
      <x:c r="S86" s="22" t="str">
        <x:f>IF(R86=0,"Not publicly calculable",IF(R86&lt;=3,"Limited disclosure",IF(R86&lt;=6,"Partially calculable",IF(R86&lt;=8,"Substantially calculable","Fully calculable"))))</x:f>
        <x:v>Substantially calculable</x:v>
      </x:c>
      <x:c r="T86" s="22" t="str">
        <x:v>AI-assisted adjudicated r4</x:v>
      </x:c>
      <x:c r="U86" s="22" t="str">
        <x:v>Research complete - publication drafting pending</x:v>
      </x:c>
      <x:c r="V86" s="22" t="str">
        <x:v>https://www.five9.com/pricing</x:v>
      </x:c>
      <x:c r="W86" s="22" t="str">
        <x:v>https://www.five9.com/pricing</x:v>
      </x:c>
      <x:c r="X86" s="22" t="str">
        <x:v>Five9 official pricing/product page (descriptive record; live HTML title not independently captured in r2)</x:v>
      </x:c>
      <x:c r="Y86" s="22" t="str">
        <x:v>https://www.five9.com/pricing</x:v>
      </x:c>
      <x:c r="Z86" s="22" t="str"/>
      <x:c r="AA86" s="22" t="str">
        <x:v>Official pricing displays Digital at $119 and Core at $159 per concurrent seat/month, a 50-seat minimum, and 3,000 AI minutes per bundled seat with additional usage available.</x:v>
      </x:c>
      <x:c r="AB86" s="22" t="str">
        <x:v>Official pricing displays Digital at $119 and Core at $159 per concurrent seat/month, a 50-seat minimum, and 3,000 AI minutes per bundled seat with additional usage available.</x:v>
      </x:c>
      <x:c r="AC86" s="22" t="str">
        <x:v>The incremental price for additional AI minutes is not published, so C8/C10 are zero.</x:v>
      </x:c>
      <x:c r="AD86" s="22" t="str">
        <x:v>2026-07-12</x:v>
      </x:c>
      <x:c r="AE86" s="22" t="str">
        <x:v>Unauthenticated public web; locale not controllable; researcher context Asia/Kolkata</x:v>
      </x:c>
      <x:c r="AF86" s="22" t="str">
        <x:v>USD</x:v>
      </x:c>
      <x:c r="AG86" s="22" t="str">
        <x:v>Monthly rate displayed / contract terms apply</x:v>
      </x:c>
      <x:c r="AH86" s="22" t="str">
        <x:v>Digital</x:v>
      </x:c>
      <x:c r="AI86" s="22" t="str">
        <x:v>50 concurrent seats</x:v>
      </x:c>
      <x:c r="AJ86" s="22" t="str">
        <x:v>One billing period; commitment calculable from displayed public price</x:v>
      </x:c>
      <x:c r="AK86" s="22" t="str">
        <x:v>AI-essential bundles within plans</x:v>
      </x:c>
      <x:c r="AL86" s="22" t="str">
        <x:v>AI minutes</x:v>
      </x:c>
      <x:c r="AM86" s="22" t="str">
        <x:v>Minutes of covered AI usage</x:v>
      </x:c>
      <x:c r="AN86" s="22" t="str">
        <x:v>3,000 AI minutes per bundled seat</x:v>
      </x:c>
      <x:c r="AO86" s="22" t="str">
        <x:v>Not publicly disclosed</x:v>
      </x:c>
      <x:c r="AP86" s="22" t="str">
        <x:v>Criterion not passed</x:v>
      </x:c>
      <x:c r="AQ86" s="22" t="str">
        <x:v>Public base price: $119/concurrent seat/month Digital; $159 Core. Source: https://www.five9.com/pricing</x:v>
      </x:c>
      <x:c r="AR86" s="22" t="str">
        <x:v>Minimum AI-eligible plan/access: Digital. AI packaging: AI-essential bundles within plans.</x:v>
      </x:c>
      <x:c r="AS86" s="22" t="str">
        <x:v>Minimum commitment: One billing period; commitment calculable from displayed public price; billing cadence: Monthly rate displayed / contract terms apply; minimum AI access cost: $5,950/month for 50-seat Digital minimum (50 × $119).</x:v>
      </x:c>
      <x:c r="AT86" s="22" t="str">
        <x:v>AI packaging: AI-essential bundles within plans. Capability: Five9 Genius AI.</x:v>
      </x:c>
      <x:c r="AU86" s="22" t="str">
        <x:v>AI billing unit or explicit no-meter basis: AI minutes. Supporting language/value: Official pricing displays Digital at $119 and Core at $159 per concurrent seat/month, a 50-seat minimum, and 3,000 AI minutes per bundled seat with additional usage available.</x:v>
      </x:c>
      <x:c r="AV86" s="22" t="str">
        <x:v>Unit definition: Minutes of covered AI usage.</x:v>
      </x:c>
      <x:c r="AW86" s="22" t="str">
        <x:v>Recurring allowance: 3,000 AI minutes per bundled seat.</x:v>
      </x:c>
      <x:c r="AX86" s="22" t="str">
        <x:v>Criterion not passed.</x:v>
      </x:c>
      <x:c r="AY86" s="22" t="str">
        <x:v>Minimum AI access cost: $5,950/month for 50-seat Digital minimum (50 × $119).</x:v>
      </x:c>
      <x:c r="AZ86" s="22" t="str">
        <x:v>Criterion not passed.</x:v>
      </x:c>
      <x:c r="BA86" s="22" t="str">
        <x:v>Priority: changed in r1 repair</x:v>
      </x:c>
      <x:c r="BB86" s="22" t="n">
        <x:v>8</x:v>
      </x:c>
      <x:c r="BC86" s="22" t="n">
        <x:f>R86-BB86</x:f>
        <x:v>0</x:v>
      </x:c>
      <x:c r="BD86" s="22" t="str">
        <x:f>IF(R86=SUM(H86:Q86),"PASS","FAIL")</x:f>
        <x:v>PASS</x:v>
      </x:c>
      <x:c r="BE86" s="22" t="str">
        <x:f>IF(S86=IF(R86&gt;=9,"Fully calculable",IF(R86&gt;=7,"Substantially calculable",IF(R86&gt;=4,"Partially calculable",IF(R86&gt;=1,"Limited disclosure","Not publicly calculable")))),"PASS","FAIL")</x:f>
        <x:v>PASS</x:v>
      </x:c>
      <x:c r="BF86" s="22" t="str">
        <x:f>IF(H86=0,"PASS",IF(AND(AQ86&lt;&gt;"",ISERROR(SEARCH("Criterion not passed",AQ86)),ISERROR(SEARCH("not fully recorded",AQ86))),"PASS","FAIL"))</x:f>
        <x:v>PASS</x:v>
      </x:c>
      <x:c r="BG86" s="22" t="str">
        <x:f>IF(I86=0,"PASS",IF(AND(AR86&lt;&gt;"",ISERROR(SEARCH("Criterion not passed",AR86)),ISERROR(SEARCH("not fully recorded",AR86))),"PASS","FAIL"))</x:f>
        <x:v>PASS</x:v>
      </x:c>
      <x:c r="BH86" s="22" t="str">
        <x:f>IF(J86=0,"PASS",IF(AND(AS86&lt;&gt;"",ISERROR(SEARCH("Criterion not passed",AS86)),ISERROR(SEARCH("not fully recorded",AS86))),"PASS","FAIL"))</x:f>
        <x:v>PASS</x:v>
      </x:c>
      <x:c r="BI86" s="22" t="str">
        <x:f>IF(K86=0,"PASS",IF(AND(AT86&lt;&gt;"",ISERROR(SEARCH("Criterion not passed",AT86)),ISERROR(SEARCH("not fully recorded",AT86))),"PASS","FAIL"))</x:f>
        <x:v>PASS</x:v>
      </x:c>
      <x:c r="BJ86" s="22" t="str">
        <x:f>IF(L86=0,"PASS",IF(AND(AU86&lt;&gt;"",ISERROR(SEARCH("Criterion not passed",AU86)),ISERROR(SEARCH("not fully recorded",AU86)),ISERROR(SEARCH("not publicly disclosed",AU86)),ISERROR(SEARCH("not disclosed",AU86)),ISERROR(SEARCH("not recorded",AU86)),ISERROR(SEARCH("not publicly defined",AU86)),ISERROR(SEARCH("not defined",AU86))),"PASS","FAIL"))</x:f>
        <x:v>PASS</x:v>
      </x:c>
      <x:c r="BK86" s="22" t="str">
        <x:f>IF(M86=0,"PASS",IF(AND(AV86&lt;&gt;"",ISERROR(SEARCH("Criterion not passed",AV86)),ISERROR(SEARCH("not fully recorded",AV86)),ISERROR(SEARCH("not publicly disclosed",AV86)),ISERROR(SEARCH("not disclosed",AV86)),ISERROR(SEARCH("not recorded",AV86)),ISERROR(SEARCH("not publicly defined",AV86)),ISERROR(SEARCH("not defined",AV86))),"PASS","FAIL"))</x:f>
        <x:v>PASS</x:v>
      </x:c>
      <x:c r="BL86" s="22" t="str">
        <x:f>IF(N86=0,"PASS",IF(AND(AW86&lt;&gt;"",ISERROR(SEARCH("Criterion not passed",AW86)),ISERROR(SEARCH("not fully recorded",AW86)),ISERROR(SEARCH("not publicly disclosed",AW86)),ISERROR(SEARCH("not disclosed",AW86)),ISERROR(SEARCH("not recorded",AW86)),ISERROR(SEARCH("not quantified",AW86)),ISERROR(SEARCH("one-time rather than recurring",AW86))),"PASS","FAIL"))</x:f>
        <x:v>PASS</x:v>
      </x:c>
      <x:c r="BM86" s="22" t="str">
        <x:f>IF(O86=0,"PASS",IF(AND(AX86&lt;&gt;"",ISERROR(SEARCH("Criterion not passed",AX86)),ISERROR(SEARCH("not fully recorded",AX86)),ISERROR(SEARCH("not publicly disclosed",AX86)),ISERROR(SEARCH("not disclosed",AX86)),ISERROR(SEARCH("not recorded",AX86)),ISERROR(SEARCH("not quantified",AX86)),ISERROR(SEARCH("no public",AX86))),"PASS","FAIL"))</x:f>
        <x:v>PASS</x:v>
      </x:c>
      <x:c r="BN86" s="22" t="str">
        <x:f>IF(P86=0,"PASS",IF(AND(AY86&lt;&gt;"",ISERROR(SEARCH("Criterion not passed",AY86)),ISERROR(SEARCH("not fully recorded",AY86)),ISERROR(SEARCH("not publicly calculable",AY86)),ISERROR(SEARCH("not calculable",AY86)),ISERROR(SEARCH("not recorded",AY86))),"PASS","FAIL"))</x:f>
        <x:v>PASS</x:v>
      </x:c>
      <x:c r="BO86" s="22" t="str">
        <x:f>IF(Q86=0,"PASS",IF(AND(AZ86&lt;&gt;"",ISERROR(SEARCH("Criterion not passed",AZ86)),ISERROR(SEARCH("not fully recorded",AZ86)),ISERROR(SEARCH("not publicly calculable",AZ86)),ISERROR(SEARCH("not calculable",AZ86)),ISERROR(SEARCH("not recorded",AZ86))),"PASS","FAIL"))</x:f>
        <x:v>PASS</x:v>
      </x:c>
      <x:c r="BP86" s="22" t="str">
        <x:f>IF(COUNTIF(BF86:BO86,"FAIL")=0,"PASS","FAIL")</x:f>
        <x:v>PASS</x:v>
      </x:c>
      <x:c r="BQ86" s="22" t="str"/>
      <x:c r="BR86" s="22" t="str"/>
      <x:c r="BS86" s="22" t="str"/>
      <x:c r="BT86" s="22" t="str"/>
      <x:c r="BU86" s="22" t="str"/>
      <x:c r="BV86" s="22" t="str"/>
    </x:row>
    <x:row r="87" ht="36" customHeight="1">
      <x:c r="A87" s="22" t="str">
        <x:v>V085</x:v>
      </x:c>
      <x:c r="B87" s="22" t="str">
        <x:v>Forethought</x:v>
      </x:c>
      <x:c r="C87" s="22" t="str">
        <x:v>Customer engagement and service</x:v>
      </x:c>
      <x:c r="D87" s="22" t="str">
        <x:v>Autoflow / SupportGPT</x:v>
      </x:c>
      <x:c r="E87" s="22" t="str">
        <x:v>No numeric public price</x:v>
      </x:c>
      <x:c r="F87" s="22" t="str">
        <x:v>Not publicly calculable</x:v>
      </x:c>
      <x:c r="G87" s="22" t="str">
        <x:v>Team / Professional / Enterprise quote</x:v>
      </x:c>
      <x:c r="H87" s="22" t="n">
        <x:v>0</x:v>
      </x:c>
      <x:c r="I87" s="22" t="n">
        <x:v>1</x:v>
      </x:c>
      <x:c r="J87" s="22" t="n">
        <x:v>0</x:v>
      </x:c>
      <x:c r="K87" s="22" t="n">
        <x:v>1</x:v>
      </x:c>
      <x:c r="L87" s="22" t="n">
        <x:v>0</x:v>
      </x:c>
      <x:c r="M87" s="22" t="n">
        <x:v>0</x:v>
      </x:c>
      <x:c r="N87" s="22" t="n">
        <x:v>0</x:v>
      </x:c>
      <x:c r="O87" s="22" t="n">
        <x:v>0</x:v>
      </x:c>
      <x:c r="P87" s="22" t="n">
        <x:v>0</x:v>
      </x:c>
      <x:c r="Q87" s="22" t="n">
        <x:v>0</x:v>
      </x:c>
      <x:c r="R87" s="22" t="n">
        <x:f>SUM(H87:Q87)</x:f>
        <x:v>2</x:v>
      </x:c>
      <x:c r="S87" s="22" t="str">
        <x:f>IF(R87=0,"Not publicly calculable",IF(R87&lt;=3,"Limited disclosure",IF(R87&lt;=6,"Partially calculable",IF(R87&lt;=8,"Substantially calculable","Fully calculable"))))</x:f>
        <x:v>Limited disclosure</x:v>
      </x:c>
      <x:c r="T87" s="22" t="str">
        <x:v>AI-assisted adjudicated r4</x:v>
      </x:c>
      <x:c r="U87" s="22" t="str">
        <x:v>Research complete - publication drafting pending</x:v>
      </x:c>
      <x:c r="V87" s="22" t="str">
        <x:v>https://forethought.ai/pricing</x:v>
      </x:c>
      <x:c r="W87" s="22" t="str">
        <x:v>https://forethought.ai/platform</x:v>
      </x:c>
      <x:c r="X87" s="22" t="str">
        <x:v>Forethought official pricing/product page (descriptive record; live HTML title not independently captured in r2)</x:v>
      </x:c>
      <x:c r="Y87" s="22" t="str">
        <x:v>https://forethought.ai/pricing</x:v>
      </x:c>
      <x:c r="Z87" s="22" t="str">
        <x:v>https://forethought.ai/platform</x:v>
      </x:c>
      <x:c r="AA87" s="22" t="str">
        <x:v>Official Forethought pages map AI agents and Autoflow/SupportGPT capabilities to named commercial tiers but do not publish numeric prices.</x:v>
      </x:c>
      <x:c r="AB87" s="22" t="str">
        <x:v>Official Forethought pages map AI agents and Autoflow/SupportGPT capabilities to named commercial tiers but do not publish numeric prices.</x:v>
      </x:c>
      <x:c r="AC87" s="22" t="str">
        <x:v>No public usage unit or minimum commitment.</x:v>
      </x:c>
      <x:c r="AD87" s="22" t="str">
        <x:v>2026-07-12</x:v>
      </x:c>
      <x:c r="AE87" s="22" t="str">
        <x:v>Unauthenticated public web; locale not controllable; researcher context Asia/Kolkata</x:v>
      </x:c>
      <x:c r="AF87" s="22" t="str">
        <x:v>Not applicable / not displayed</x:v>
      </x:c>
      <x:c r="AG87" s="22" t="str">
        <x:v>Not publicly stated</x:v>
      </x:c>
      <x:c r="AH87" s="22" t="str">
        <x:v>Forethought AI Agent commercial tier (quote-gated)</x:v>
      </x:c>
      <x:c r="AI87" s="22" t="str">
        <x:v>Not publicly stated</x:v>
      </x:c>
      <x:c r="AJ87" s="22" t="str">
        <x:v>Not publicly stated</x:v>
      </x:c>
      <x:c r="AK87" s="22" t="str">
        <x:v>AI agents in named tiers</x:v>
      </x:c>
      <x:c r="AL87" s="22" t="str">
        <x:v>Not publicly disclosed</x:v>
      </x:c>
      <x:c r="AM87" s="22" t="str">
        <x:v>Not publicly disclosed</x:v>
      </x:c>
      <x:c r="AN87" s="22" t="str">
        <x:v>Not publicly disclosed</x:v>
      </x:c>
      <x:c r="AO87" s="22" t="str">
        <x:v>Not publicly disclosed</x:v>
      </x:c>
      <x:c r="AP87" s="22" t="str">
        <x:v>Criterion not passed</x:v>
      </x:c>
      <x:c r="AQ87" s="22" t="str">
        <x:v>Criterion not passed.</x:v>
      </x:c>
      <x:c r="AR87" s="22" t="str">
        <x:v>Minimum AI-eligible plan/access: Forethought AI Agent commercial tier (quote-gated). AI packaging: AI agents in named tiers.</x:v>
      </x:c>
      <x:c r="AS87" s="22" t="str">
        <x:v>Criterion not passed.</x:v>
      </x:c>
      <x:c r="AT87" s="22" t="str">
        <x:v>AI packaging: AI agents in named tiers. Capability: Autoflow / SupportGPT.</x:v>
      </x:c>
      <x:c r="AU87" s="22" t="str">
        <x:v>Criterion not passed.</x:v>
      </x:c>
      <x:c r="AV87" s="22" t="str">
        <x:v>Criterion not passed.</x:v>
      </x:c>
      <x:c r="AW87" s="22" t="str">
        <x:v>Criterion not passed.</x:v>
      </x:c>
      <x:c r="AX87" s="22" t="str">
        <x:v>Criterion not passed.</x:v>
      </x:c>
      <x:c r="AY87" s="22" t="str">
        <x:v>Criterion not passed.</x:v>
      </x:c>
      <x:c r="AZ87" s="22" t="str">
        <x:v>Criterion not passed.</x:v>
      </x:c>
      <x:c r="BA87" s="22" t="str">
        <x:v>Priority: score 0-3</x:v>
      </x:c>
      <x:c r="BB87" s="22" t="n">
        <x:v>2</x:v>
      </x:c>
      <x:c r="BC87" s="22" t="n">
        <x:f>R87-BB87</x:f>
        <x:v>0</x:v>
      </x:c>
      <x:c r="BD87" s="22" t="str">
        <x:f>IF(R87=SUM(H87:Q87),"PASS","FAIL")</x:f>
        <x:v>PASS</x:v>
      </x:c>
      <x:c r="BE87" s="22" t="str">
        <x:f>IF(S87=IF(R87&gt;=9,"Fully calculable",IF(R87&gt;=7,"Substantially calculable",IF(R87&gt;=4,"Partially calculable",IF(R87&gt;=1,"Limited disclosure","Not publicly calculable")))),"PASS","FAIL")</x:f>
        <x:v>PASS</x:v>
      </x:c>
      <x:c r="BF87" s="22" t="str">
        <x:f>IF(H87=0,"PASS",IF(AND(AQ87&lt;&gt;"",ISERROR(SEARCH("Criterion not passed",AQ87)),ISERROR(SEARCH("not fully recorded",AQ87))),"PASS","FAIL"))</x:f>
        <x:v>PASS</x:v>
      </x:c>
      <x:c r="BG87" s="22" t="str">
        <x:f>IF(I87=0,"PASS",IF(AND(AR87&lt;&gt;"",ISERROR(SEARCH("Criterion not passed",AR87)),ISERROR(SEARCH("not fully recorded",AR87))),"PASS","FAIL"))</x:f>
        <x:v>PASS</x:v>
      </x:c>
      <x:c r="BH87" s="22" t="str">
        <x:f>IF(J87=0,"PASS",IF(AND(AS87&lt;&gt;"",ISERROR(SEARCH("Criterion not passed",AS87)),ISERROR(SEARCH("not fully recorded",AS87))),"PASS","FAIL"))</x:f>
        <x:v>PASS</x:v>
      </x:c>
      <x:c r="BI87" s="22" t="str">
        <x:f>IF(K87=0,"PASS",IF(AND(AT87&lt;&gt;"",ISERROR(SEARCH("Criterion not passed",AT87)),ISERROR(SEARCH("not fully recorded",AT87))),"PASS","FAIL"))</x:f>
        <x:v>PASS</x:v>
      </x:c>
      <x:c r="BJ87" s="22" t="str">
        <x:f>IF(L87=0,"PASS",IF(AND(AU87&lt;&gt;"",ISERROR(SEARCH("Criterion not passed",AU87)),ISERROR(SEARCH("not fully recorded",AU87)),ISERROR(SEARCH("not publicly disclosed",AU87)),ISERROR(SEARCH("not disclosed",AU87)),ISERROR(SEARCH("not recorded",AU87)),ISERROR(SEARCH("not publicly defined",AU87)),ISERROR(SEARCH("not defined",AU87))),"PASS","FAIL"))</x:f>
        <x:v>PASS</x:v>
      </x:c>
      <x:c r="BK87" s="22" t="str">
        <x:f>IF(M87=0,"PASS",IF(AND(AV87&lt;&gt;"",ISERROR(SEARCH("Criterion not passed",AV87)),ISERROR(SEARCH("not fully recorded",AV87)),ISERROR(SEARCH("not publicly disclosed",AV87)),ISERROR(SEARCH("not disclosed",AV87)),ISERROR(SEARCH("not recorded",AV87)),ISERROR(SEARCH("not publicly defined",AV87)),ISERROR(SEARCH("not defined",AV87))),"PASS","FAIL"))</x:f>
        <x:v>PASS</x:v>
      </x:c>
      <x:c r="BL87" s="22" t="str">
        <x:f>IF(N87=0,"PASS",IF(AND(AW87&lt;&gt;"",ISERROR(SEARCH("Criterion not passed",AW87)),ISERROR(SEARCH("not fully recorded",AW87)),ISERROR(SEARCH("not publicly disclosed",AW87)),ISERROR(SEARCH("not disclosed",AW87)),ISERROR(SEARCH("not recorded",AW87)),ISERROR(SEARCH("not quantified",AW87)),ISERROR(SEARCH("one-time rather than recurring",AW87))),"PASS","FAIL"))</x:f>
        <x:v>PASS</x:v>
      </x:c>
      <x:c r="BM87" s="22" t="str">
        <x:f>IF(O87=0,"PASS",IF(AND(AX87&lt;&gt;"",ISERROR(SEARCH("Criterion not passed",AX87)),ISERROR(SEARCH("not fully recorded",AX87)),ISERROR(SEARCH("not publicly disclosed",AX87)),ISERROR(SEARCH("not disclosed",AX87)),ISERROR(SEARCH("not recorded",AX87)),ISERROR(SEARCH("not quantified",AX87)),ISERROR(SEARCH("no public",AX87))),"PASS","FAIL"))</x:f>
        <x:v>PASS</x:v>
      </x:c>
      <x:c r="BN87" s="22" t="str">
        <x:f>IF(P87=0,"PASS",IF(AND(AY87&lt;&gt;"",ISERROR(SEARCH("Criterion not passed",AY87)),ISERROR(SEARCH("not fully recorded",AY87)),ISERROR(SEARCH("not publicly calculable",AY87)),ISERROR(SEARCH("not calculable",AY87)),ISERROR(SEARCH("not recorded",AY87))),"PASS","FAIL"))</x:f>
        <x:v>PASS</x:v>
      </x:c>
      <x:c r="BO87" s="22" t="str">
        <x:f>IF(Q87=0,"PASS",IF(AND(AZ87&lt;&gt;"",ISERROR(SEARCH("Criterion not passed",AZ87)),ISERROR(SEARCH("not fully recorded",AZ87)),ISERROR(SEARCH("not publicly calculable",AZ87)),ISERROR(SEARCH("not calculable",AZ87)),ISERROR(SEARCH("not recorded",AZ87))),"PASS","FAIL"))</x:f>
        <x:v>PASS</x:v>
      </x:c>
      <x:c r="BP87" s="22" t="str">
        <x:f>IF(COUNTIF(BF87:BO87,"FAIL")=0,"PASS","FAIL")</x:f>
        <x:v>PASS</x:v>
      </x:c>
      <x:c r="BQ87" s="22" t="str"/>
      <x:c r="BR87" s="22" t="str"/>
      <x:c r="BS87" s="22" t="str"/>
      <x:c r="BT87" s="22" t="str"/>
      <x:c r="BU87" s="22" t="str"/>
      <x:c r="BV87" s="22" t="str"/>
    </x:row>
    <x:row r="88" ht="36" customHeight="1">
      <x:c r="A88" s="22" t="str">
        <x:v>V086</x:v>
      </x:c>
      <x:c r="B88" s="22" t="str">
        <x:v>Freshworks Freshdesk</x:v>
      </x:c>
      <x:c r="C88" s="22" t="str">
        <x:v>Customer engagement and service</x:v>
      </x:c>
      <x:c r="D88" s="22" t="str">
        <x:v>Freddy AI Agent</x:v>
      </x:c>
      <x:c r="E88" s="22" t="str">
        <x:v>Pro starts at $55/agent/month billed annually</x:v>
      </x:c>
      <x:c r="F88" s="22" t="str">
        <x:v>$660/year for one Pro agent, plus AI sessions after introductory allocation</x:v>
      </x:c>
      <x:c r="G88" s="22" t="str">
        <x:v>Sessions; $49 per 100 sessions</x:v>
      </x:c>
      <x:c r="H88" s="22" t="n">
        <x:v>1</x:v>
      </x:c>
      <x:c r="I88" s="22" t="n">
        <x:v>1</x:v>
      </x:c>
      <x:c r="J88" s="22" t="n">
        <x:v>1</x:v>
      </x:c>
      <x:c r="K88" s="22" t="n">
        <x:v>1</x:v>
      </x:c>
      <x:c r="L88" s="22" t="n">
        <x:v>1</x:v>
      </x:c>
      <x:c r="M88" s="22" t="n">
        <x:v>1</x:v>
      </x:c>
      <x:c r="N88" s="22" t="n">
        <x:v>0</x:v>
      </x:c>
      <x:c r="O88" s="22" t="n">
        <x:v>1</x:v>
      </x:c>
      <x:c r="P88" s="22" t="n">
        <x:v>1</x:v>
      </x:c>
      <x:c r="Q88" s="22" t="n">
        <x:v>1</x:v>
      </x:c>
      <x:c r="R88" s="22" t="n">
        <x:f>SUM(H88:Q88)</x:f>
        <x:v>9</x:v>
      </x:c>
      <x:c r="S88" s="22" t="str">
        <x:f>IF(R88=0,"Not publicly calculable",IF(R88&lt;=3,"Limited disclosure",IF(R88&lt;=6,"Partially calculable",IF(R88&lt;=8,"Substantially calculable","Fully calculable"))))</x:f>
        <x:v>Fully calculable</x:v>
      </x:c>
      <x:c r="T88" s="22" t="str">
        <x:v>AI-assisted adjudicated r4</x:v>
      </x:c>
      <x:c r="U88" s="22" t="str">
        <x:v>Research complete - publication drafting pending</x:v>
      </x:c>
      <x:c r="V88" s="22" t="str">
        <x:v>https://www.freshworks.com/freshdesk/pricing/</x:v>
      </x:c>
      <x:c r="W88" s="22" t="str">
        <x:v>https://www.freshworks.com/freddy-ai/</x:v>
      </x:c>
      <x:c r="X88" s="22" t="str">
        <x:v>Freddy AI Agent and Chatbot Sessions FAQs; Freshdesk Pricing</x:v>
      </x:c>
      <x:c r="Y88" s="22" t="str">
        <x:v>https://support.freshdesk.com/support/solutions/articles/50000010300-freddy-ai-agent-and-chatbot-sessions-faqs</x:v>
      </x:c>
      <x:c r="Z88" s="22" t="str">
        <x:v>https://www.freshworks.com/freshdesk/pricing/</x:v>
      </x:c>
      <x:c r="AA88" s="22" t="str">
        <x:v>Freshdesk publishes Pro pricing, maps Freddy AI Agent to paid plans, defines a session and publishes $49 per 100 sessions. The first 500 sessions are a one-time introductory allocation.</x:v>
      </x:c>
      <x:c r="AB88" s="22" t="str">
        <x:v>A session covers end-user interactions with Freddy AI Agent within a time window; packs cost $49 per 100 sessions.</x:v>
      </x:c>
      <x:c r="AC88" s="22" t="str">
        <x:v>The one-time allocation is excluded from recurring allowance scoring.</x:v>
      </x:c>
      <x:c r="AD88" s="22" t="str">
        <x:v>2026-07-12</x:v>
      </x:c>
      <x:c r="AE88" s="22" t="str">
        <x:v>Unauthenticated public web; locale not controllable; researcher context Asia/Kolkata</x:v>
      </x:c>
      <x:c r="AF88" s="22" t="str">
        <x:v>USD</x:v>
      </x:c>
      <x:c r="AG88" s="22" t="str">
        <x:v>Session packs valid for the billing cycle</x:v>
      </x:c>
      <x:c r="AH88" s="22" t="str">
        <x:v>Pro plus Freddy AI Agent sessions</x:v>
      </x:c>
      <x:c r="AI88" s="22" t="str">
        <x:v>Not publicly stated</x:v>
      </x:c>
      <x:c r="AJ88" s="22" t="str">
        <x:v>12 months / annual commitment stated in public pricing</x:v>
      </x:c>
      <x:c r="AK88" s="22" t="str">
        <x:v>Sessions; $49 per 100 sessions</x:v>
      </x:c>
      <x:c r="AL88" s="22" t="str">
        <x:v>Freddy AI Agent session</x:v>
      </x:c>
      <x:c r="AM88" s="22" t="str">
        <x:v>Interactions in one AI-agent session window: generally 24 hours, with a 72-hour email-session definition</x:v>
      </x:c>
      <x:c r="AN88" s="22" t="str">
        <x:v>500 complimentary sessions are one-time, not recurring; C7 remains 0.</x:v>
      </x:c>
      <x:c r="AO88" s="22" t="str">
        <x:v>$49 per 100 sessions</x:v>
      </x:c>
      <x:c r="AP88" s="22" t="str">
        <x:v>$0.49 per session</x:v>
      </x:c>
      <x:c r="AQ88" s="22" t="str">
        <x:v>Public base price: Pro starts at $55/agent/month billed annually. Source: https://www.freshworks.com/freshdesk/pricing/</x:v>
      </x:c>
      <x:c r="AR88" s="22" t="str">
        <x:v>Minimum AI-eligible plan/access: Pro plus Freddy AI Agent sessions. AI packaging: Sessions; $49 per 100 sessions.</x:v>
      </x:c>
      <x:c r="AS88" s="22" t="str">
        <x:v>Minimum commitment: 12 months / annual commitment stated in public pricing; billing cadence: Session packs valid for the billing cycle; minimum AI access cost: $660/year for one Pro agent, plus AI sessions after introductory allocation.</x:v>
      </x:c>
      <x:c r="AT88" s="22" t="str">
        <x:v>AI packaging: Sessions; $49 per 100 sessions. Capability: Freddy AI Agent.</x:v>
      </x:c>
      <x:c r="AU88" s="22" t="str">
        <x:v>AI billing unit or explicit no-meter basis: Freddy AI Agent session. Supporting language/value: A session covers end-user interactions with Freddy AI Agent within a time window; packs cost $49 per 100 sessions.</x:v>
      </x:c>
      <x:c r="AV88" s="22" t="str">
        <x:v>Unit definition: Interactions in one AI-agent session window: generally 24 hours, with a 72-hour email-session definition.</x:v>
      </x:c>
      <x:c r="AW88" s="22" t="str">
        <x:v>Criterion not passed.</x:v>
      </x:c>
      <x:c r="AX88" s="22" t="str">
        <x:v>Incremental/overage price: $49 per 100 sessions.</x:v>
      </x:c>
      <x:c r="AY88" s="22" t="str">
        <x:v>Minimum AI access cost: $660/year for one Pro agent, plus AI sessions after introductory allocation.</x:v>
      </x:c>
      <x:c r="AZ88" s="22" t="str">
        <x:v>Marginal AI usage cost: $0.49 per session.</x:v>
      </x:c>
      <x:c r="BA88" s="22" t="str">
        <x:v>Priority: score 9-10</x:v>
      </x:c>
      <x:c r="BB88" s="22" t="n">
        <x:v>9</x:v>
      </x:c>
      <x:c r="BC88" s="22" t="n">
        <x:f>R88-BB88</x:f>
        <x:v>0</x:v>
      </x:c>
      <x:c r="BD88" s="22" t="str">
        <x:f>IF(R88=SUM(H88:Q88),"PASS","FAIL")</x:f>
        <x:v>PASS</x:v>
      </x:c>
      <x:c r="BE88" s="22" t="str">
        <x:f>IF(S88=IF(R88&gt;=9,"Fully calculable",IF(R88&gt;=7,"Substantially calculable",IF(R88&gt;=4,"Partially calculable",IF(R88&gt;=1,"Limited disclosure","Not publicly calculable")))),"PASS","FAIL")</x:f>
        <x:v>PASS</x:v>
      </x:c>
      <x:c r="BF88" s="22" t="str">
        <x:f>IF(H88=0,"PASS",IF(AND(AQ88&lt;&gt;"",ISERROR(SEARCH("Criterion not passed",AQ88)),ISERROR(SEARCH("not fully recorded",AQ88))),"PASS","FAIL"))</x:f>
        <x:v>PASS</x:v>
      </x:c>
      <x:c r="BG88" s="22" t="str">
        <x:f>IF(I88=0,"PASS",IF(AND(AR88&lt;&gt;"",ISERROR(SEARCH("Criterion not passed",AR88)),ISERROR(SEARCH("not fully recorded",AR88))),"PASS","FAIL"))</x:f>
        <x:v>PASS</x:v>
      </x:c>
      <x:c r="BH88" s="22" t="str">
        <x:f>IF(J88=0,"PASS",IF(AND(AS88&lt;&gt;"",ISERROR(SEARCH("Criterion not passed",AS88)),ISERROR(SEARCH("not fully recorded",AS88))),"PASS","FAIL"))</x:f>
        <x:v>PASS</x:v>
      </x:c>
      <x:c r="BI88" s="22" t="str">
        <x:f>IF(K88=0,"PASS",IF(AND(AT88&lt;&gt;"",ISERROR(SEARCH("Criterion not passed",AT88)),ISERROR(SEARCH("not fully recorded",AT88))),"PASS","FAIL"))</x:f>
        <x:v>PASS</x:v>
      </x:c>
      <x:c r="BJ88" s="22" t="str">
        <x:f>IF(L88=0,"PASS",IF(AND(AU88&lt;&gt;"",ISERROR(SEARCH("Criterion not passed",AU88)),ISERROR(SEARCH("not fully recorded",AU88)),ISERROR(SEARCH("not publicly disclosed",AU88)),ISERROR(SEARCH("not disclosed",AU88)),ISERROR(SEARCH("not recorded",AU88)),ISERROR(SEARCH("not publicly defined",AU88)),ISERROR(SEARCH("not defined",AU88))),"PASS","FAIL"))</x:f>
        <x:v>PASS</x:v>
      </x:c>
      <x:c r="BK88" s="22" t="str">
        <x:f>IF(M88=0,"PASS",IF(AND(AV88&lt;&gt;"",ISERROR(SEARCH("Criterion not passed",AV88)),ISERROR(SEARCH("not fully recorded",AV88)),ISERROR(SEARCH("not publicly disclosed",AV88)),ISERROR(SEARCH("not disclosed",AV88)),ISERROR(SEARCH("not recorded",AV88)),ISERROR(SEARCH("not publicly defined",AV88)),ISERROR(SEARCH("not defined",AV88))),"PASS","FAIL"))</x:f>
        <x:v>PASS</x:v>
      </x:c>
      <x:c r="BL88" s="22" t="str">
        <x:f>IF(N88=0,"PASS",IF(AND(AW88&lt;&gt;"",ISERROR(SEARCH("Criterion not passed",AW88)),ISERROR(SEARCH("not fully recorded",AW88)),ISERROR(SEARCH("not publicly disclosed",AW88)),ISERROR(SEARCH("not disclosed",AW88)),ISERROR(SEARCH("not recorded",AW88)),ISERROR(SEARCH("not quantified",AW88)),ISERROR(SEARCH("one-time rather than recurring",AW88))),"PASS","FAIL"))</x:f>
        <x:v>PASS</x:v>
      </x:c>
      <x:c r="BM88" s="22" t="str">
        <x:f>IF(O88=0,"PASS",IF(AND(AX88&lt;&gt;"",ISERROR(SEARCH("Criterion not passed",AX88)),ISERROR(SEARCH("not fully recorded",AX88)),ISERROR(SEARCH("not publicly disclosed",AX88)),ISERROR(SEARCH("not disclosed",AX88)),ISERROR(SEARCH("not recorded",AX88)),ISERROR(SEARCH("not quantified",AX88)),ISERROR(SEARCH("no public",AX88))),"PASS","FAIL"))</x:f>
        <x:v>PASS</x:v>
      </x:c>
      <x:c r="BN88" s="22" t="str">
        <x:f>IF(P88=0,"PASS",IF(AND(AY88&lt;&gt;"",ISERROR(SEARCH("Criterion not passed",AY88)),ISERROR(SEARCH("not fully recorded",AY88)),ISERROR(SEARCH("not publicly calculable",AY88)),ISERROR(SEARCH("not calculable",AY88)),ISERROR(SEARCH("not recorded",AY88))),"PASS","FAIL"))</x:f>
        <x:v>PASS</x:v>
      </x:c>
      <x:c r="BO88" s="22" t="str">
        <x:f>IF(Q88=0,"PASS",IF(AND(AZ88&lt;&gt;"",ISERROR(SEARCH("Criterion not passed",AZ88)),ISERROR(SEARCH("not fully recorded",AZ88)),ISERROR(SEARCH("not publicly calculable",AZ88)),ISERROR(SEARCH("not calculable",AZ88)),ISERROR(SEARCH("not recorded",AZ88))),"PASS","FAIL"))</x:f>
        <x:v>PASS</x:v>
      </x:c>
      <x:c r="BP88" s="22" t="str">
        <x:f>IF(COUNTIF(BF88:BO88,"FAIL")=0,"PASS","FAIL")</x:f>
        <x:v>PASS</x:v>
      </x:c>
      <x:c r="BQ88" s="22" t="str"/>
      <x:c r="BR88" s="22" t="str"/>
      <x:c r="BS88" s="22" t="str"/>
      <x:c r="BT88" s="22" t="str"/>
      <x:c r="BU88" s="22" t="str"/>
      <x:c r="BV88" s="22" t="str"/>
    </x:row>
    <x:row r="89" ht="36" customHeight="1">
      <x:c r="A89" s="22" t="str">
        <x:v>V087</x:v>
      </x:c>
      <x:c r="B89" s="22" t="str">
        <x:v>Front</x:v>
      </x:c>
      <x:c r="C89" s="22" t="str">
        <x:v>Customer engagement and service</x:v>
      </x:c>
      <x:c r="D89" s="22" t="str">
        <x:v>Front AI</x:v>
      </x:c>
      <x:c r="E89" s="22" t="str">
        <x:v>$25/seat/month Starter billed annually</x:v>
      </x:c>
      <x:c r="F89" s="22" t="str">
        <x:v>$300/year for Starter access to AI Topics; priced AI add-ons begin at $0.05/conversation or $10-$20/seat/month</x:v>
      </x:c>
      <x:c r="G89" s="22" t="str">
        <x:v>Annual per-seat platform plus per-conversation/per-seat AI add-ons</x:v>
      </x:c>
      <x:c r="H89" s="22" t="n">
        <x:v>1</x:v>
      </x:c>
      <x:c r="I89" s="22" t="n">
        <x:v>1</x:v>
      </x:c>
      <x:c r="J89" s="22" t="n">
        <x:v>1</x:v>
      </x:c>
      <x:c r="K89" s="22" t="n">
        <x:v>1</x:v>
      </x:c>
      <x:c r="L89" s="22" t="n">
        <x:v>1</x:v>
      </x:c>
      <x:c r="M89" s="22" t="n">
        <x:v>1</x:v>
      </x:c>
      <x:c r="N89" s="22" t="n">
        <x:v>0</x:v>
      </x:c>
      <x:c r="O89" s="22" t="n">
        <x:v>1</x:v>
      </x:c>
      <x:c r="P89" s="22" t="n">
        <x:v>1</x:v>
      </x:c>
      <x:c r="Q89" s="22" t="n">
        <x:v>1</x:v>
      </x:c>
      <x:c r="R89" s="22" t="n">
        <x:f>SUM(H89:Q89)</x:f>
        <x:v>9</x:v>
      </x:c>
      <x:c r="S89" s="22" t="str">
        <x:f>IF(R89=0,"Not publicly calculable",IF(R89&lt;=3,"Limited disclosure",IF(R89&lt;=6,"Partially calculable",IF(R89&lt;=8,"Substantially calculable","Fully calculable"))))</x:f>
        <x:v>Fully calculable</x:v>
      </x:c>
      <x:c r="T89" s="22" t="str">
        <x:v>AI-assisted adjudicated r4</x:v>
      </x:c>
      <x:c r="U89" s="22" t="str">
        <x:v>Research complete - publication drafting pending</x:v>
      </x:c>
      <x:c r="V89" s="22" t="str">
        <x:v>https://front.com/pricing</x:v>
      </x:c>
      <x:c r="W89" s="22" t="str">
        <x:v>https://front.com/pricing</x:v>
      </x:c>
      <x:c r="X89" s="22" t="str">
        <x:v>Front official pricing/product page (descriptive record; live HTML title not independently captured in r2)</x:v>
      </x:c>
      <x:c r="Y89" s="22" t="str">
        <x:v>https://front.com/pricing</x:v>
      </x:c>
      <x:c r="Z89" s="22" t="str"/>
      <x:c r="AA89" s="22" t="str">
        <x:v>Official pricing displays Starter at $25/seat/month annually; Autopilot starts at $0.05 per conversation, Copilot and Smart QA at $20/seat/month, and Smart CSAT at $10/seat/month.</x:v>
      </x:c>
      <x:c r="AB89" s="22" t="str">
        <x:v>Official pricing displays Starter at $25/seat/month annually; Autopilot starts at $0.05 per conversation, Copilot and Smart QA at $20/seat/month, and Smart CSAT at $10/seat/month.</x:v>
      </x:c>
      <x:c r="AC89" s="22" t="str">
        <x:v>No quantified recurring included allowance is published for the selected suite, so C7 is zero.</x:v>
      </x:c>
      <x:c r="AD89" s="22" t="str">
        <x:v>2026-07-12</x:v>
      </x:c>
      <x:c r="AE89" s="22" t="str">
        <x:v>Unauthenticated public web; locale not controllable; researcher context Asia/Kolkata</x:v>
      </x:c>
      <x:c r="AF89" s="22" t="str">
        <x:v>USD</x:v>
      </x:c>
      <x:c r="AG89" s="22" t="str">
        <x:v>Annual billing for base plan; add-ons as displayed</x:v>
      </x:c>
      <x:c r="AH89" s="22" t="str">
        <x:v>Starter</x:v>
      </x:c>
      <x:c r="AI89" s="22" t="str">
        <x:v>1</x:v>
      </x:c>
      <x:c r="AJ89" s="22" t="str">
        <x:v>12 months</x:v>
      </x:c>
      <x:c r="AK89" s="22" t="str">
        <x:v>AI Topics included; Autopilot/Copilot/Smart QA/Smart CSAT separately priced</x:v>
      </x:c>
      <x:c r="AL89" s="22" t="str">
        <x:v>Conversation for Autopilot; seat/month for other AI add-ons</x:v>
      </x:c>
      <x:c r="AM89" s="22" t="str">
        <x:v>Autopilot price applies per handled conversation; other modules per licensed seat</x:v>
      </x:c>
      <x:c r="AN89" s="22" t="str">
        <x:v>Not publicly disclosed</x:v>
      </x:c>
      <x:c r="AO89" s="22" t="str">
        <x:v>Autopilot starts at $0.05/conversation; Copilot $20/seat/month; Smart QA $20; Smart CSAT $10</x:v>
      </x:c>
      <x:c r="AP89" s="22" t="str">
        <x:v>Autopilot starts at $0.05/conversation; Copilot $20/seat/month; Smart QA $20; Smart CSAT $10</x:v>
      </x:c>
      <x:c r="AQ89" s="22" t="str">
        <x:v>Public base price: $25/seat/month Starter billed annually. Source: https://front.com/pricing</x:v>
      </x:c>
      <x:c r="AR89" s="22" t="str">
        <x:v>Minimum AI-eligible plan/access: Starter. AI packaging: AI Topics included; Autopilot/Copilot/Smart QA/Smart CSAT separately priced.</x:v>
      </x:c>
      <x:c r="AS89" s="22" t="str">
        <x:v>Minimum commitment: 12 months; billing cadence: Annual billing for base plan; add-ons as displayed; minimum AI access cost: $300/year for Starter access to AI Topics; priced AI add-ons begin at $0.05/conversation or $10-$20/seat/month.</x:v>
      </x:c>
      <x:c r="AT89" s="22" t="str">
        <x:v>AI packaging: AI Topics included; Autopilot/Copilot/Smart QA/Smart CSAT separately priced. Capability: Front AI.</x:v>
      </x:c>
      <x:c r="AU89" s="22" t="str">
        <x:v>AI billing unit or explicit no-meter basis: Conversation for Autopilot; seat/month for other AI add-ons. Supporting language/value: Official pricing displays Starter at $25/seat/month annually; Autopilot starts at $0.05 per conversation, Copilot and Smart QA at $20/seat/month, and Smart CSAT at $10/seat/month.</x:v>
      </x:c>
      <x:c r="AV89" s="22" t="str">
        <x:v>Unit definition: Autopilot price applies per handled conversation; other modules per licensed seat.</x:v>
      </x:c>
      <x:c r="AW89" s="22" t="str">
        <x:v>Criterion not passed.</x:v>
      </x:c>
      <x:c r="AX89" s="22" t="str">
        <x:v>Incremental/overage price: Autopilot starts at $0.05/conversation; Copilot $20/seat/month; Smart QA $20; Smart CSAT $10.</x:v>
      </x:c>
      <x:c r="AY89" s="22" t="str">
        <x:v>Minimum AI access cost: $300/year for Starter access to AI Topics; priced AI add-ons begin at $0.05/conversation or $10-$20/seat/month.</x:v>
      </x:c>
      <x:c r="AZ89" s="22" t="str">
        <x:v>Marginal AI usage cost: Autopilot starts at $0.05/conversation; Copilot $20/seat/month; Smart QA $20; Smart CSAT $10.</x:v>
      </x:c>
      <x:c r="BA89" s="22" t="str">
        <x:v>Priority: score 9-10</x:v>
      </x:c>
      <x:c r="BB89" s="22" t="n">
        <x:v>9</x:v>
      </x:c>
      <x:c r="BC89" s="22" t="n">
        <x:f>R89-BB89</x:f>
        <x:v>0</x:v>
      </x:c>
      <x:c r="BD89" s="22" t="str">
        <x:f>IF(R89=SUM(H89:Q89),"PASS","FAIL")</x:f>
        <x:v>PASS</x:v>
      </x:c>
      <x:c r="BE89" s="22" t="str">
        <x:f>IF(S89=IF(R89&gt;=9,"Fully calculable",IF(R89&gt;=7,"Substantially calculable",IF(R89&gt;=4,"Partially calculable",IF(R89&gt;=1,"Limited disclosure","Not publicly calculable")))),"PASS","FAIL")</x:f>
        <x:v>PASS</x:v>
      </x:c>
      <x:c r="BF89" s="22" t="str">
        <x:f>IF(H89=0,"PASS",IF(AND(AQ89&lt;&gt;"",ISERROR(SEARCH("Criterion not passed",AQ89)),ISERROR(SEARCH("not fully recorded",AQ89))),"PASS","FAIL"))</x:f>
        <x:v>PASS</x:v>
      </x:c>
      <x:c r="BG89" s="22" t="str">
        <x:f>IF(I89=0,"PASS",IF(AND(AR89&lt;&gt;"",ISERROR(SEARCH("Criterion not passed",AR89)),ISERROR(SEARCH("not fully recorded",AR89))),"PASS","FAIL"))</x:f>
        <x:v>PASS</x:v>
      </x:c>
      <x:c r="BH89" s="22" t="str">
        <x:f>IF(J89=0,"PASS",IF(AND(AS89&lt;&gt;"",ISERROR(SEARCH("Criterion not passed",AS89)),ISERROR(SEARCH("not fully recorded",AS89))),"PASS","FAIL"))</x:f>
        <x:v>PASS</x:v>
      </x:c>
      <x:c r="BI89" s="22" t="str">
        <x:f>IF(K89=0,"PASS",IF(AND(AT89&lt;&gt;"",ISERROR(SEARCH("Criterion not passed",AT89)),ISERROR(SEARCH("not fully recorded",AT89))),"PASS","FAIL"))</x:f>
        <x:v>PASS</x:v>
      </x:c>
      <x:c r="BJ89" s="22" t="str">
        <x:f>IF(L89=0,"PASS",IF(AND(AU89&lt;&gt;"",ISERROR(SEARCH("Criterion not passed",AU89)),ISERROR(SEARCH("not fully recorded",AU89)),ISERROR(SEARCH("not publicly disclosed",AU89)),ISERROR(SEARCH("not disclosed",AU89)),ISERROR(SEARCH("not recorded",AU89)),ISERROR(SEARCH("not publicly defined",AU89)),ISERROR(SEARCH("not defined",AU89))),"PASS","FAIL"))</x:f>
        <x:v>PASS</x:v>
      </x:c>
      <x:c r="BK89" s="22" t="str">
        <x:f>IF(M89=0,"PASS",IF(AND(AV89&lt;&gt;"",ISERROR(SEARCH("Criterion not passed",AV89)),ISERROR(SEARCH("not fully recorded",AV89)),ISERROR(SEARCH("not publicly disclosed",AV89)),ISERROR(SEARCH("not disclosed",AV89)),ISERROR(SEARCH("not recorded",AV89)),ISERROR(SEARCH("not publicly defined",AV89)),ISERROR(SEARCH("not defined",AV89))),"PASS","FAIL"))</x:f>
        <x:v>PASS</x:v>
      </x:c>
      <x:c r="BL89" s="22" t="str">
        <x:f>IF(N89=0,"PASS",IF(AND(AW89&lt;&gt;"",ISERROR(SEARCH("Criterion not passed",AW89)),ISERROR(SEARCH("not fully recorded",AW89)),ISERROR(SEARCH("not publicly disclosed",AW89)),ISERROR(SEARCH("not disclosed",AW89)),ISERROR(SEARCH("not recorded",AW89)),ISERROR(SEARCH("not quantified",AW89)),ISERROR(SEARCH("one-time rather than recurring",AW89))),"PASS","FAIL"))</x:f>
        <x:v>PASS</x:v>
      </x:c>
      <x:c r="BM89" s="22" t="str">
        <x:f>IF(O89=0,"PASS",IF(AND(AX89&lt;&gt;"",ISERROR(SEARCH("Criterion not passed",AX89)),ISERROR(SEARCH("not fully recorded",AX89)),ISERROR(SEARCH("not publicly disclosed",AX89)),ISERROR(SEARCH("not disclosed",AX89)),ISERROR(SEARCH("not recorded",AX89)),ISERROR(SEARCH("not quantified",AX89)),ISERROR(SEARCH("no public",AX89))),"PASS","FAIL"))</x:f>
        <x:v>PASS</x:v>
      </x:c>
      <x:c r="BN89" s="22" t="str">
        <x:f>IF(P89=0,"PASS",IF(AND(AY89&lt;&gt;"",ISERROR(SEARCH("Criterion not passed",AY89)),ISERROR(SEARCH("not fully recorded",AY89)),ISERROR(SEARCH("not publicly calculable",AY89)),ISERROR(SEARCH("not calculable",AY89)),ISERROR(SEARCH("not recorded",AY89))),"PASS","FAIL"))</x:f>
        <x:v>PASS</x:v>
      </x:c>
      <x:c r="BO89" s="22" t="str">
        <x:f>IF(Q89=0,"PASS",IF(AND(AZ89&lt;&gt;"",ISERROR(SEARCH("Criterion not passed",AZ89)),ISERROR(SEARCH("not fully recorded",AZ89)),ISERROR(SEARCH("not publicly calculable",AZ89)),ISERROR(SEARCH("not calculable",AZ89)),ISERROR(SEARCH("not recorded",AZ89))),"PASS","FAIL"))</x:f>
        <x:v>PASS</x:v>
      </x:c>
      <x:c r="BP89" s="22" t="str">
        <x:f>IF(COUNTIF(BF89:BO89,"FAIL")=0,"PASS","FAIL")</x:f>
        <x:v>PASS</x:v>
      </x:c>
      <x:c r="BQ89" s="22" t="str"/>
      <x:c r="BR89" s="22" t="str"/>
      <x:c r="BS89" s="22" t="str"/>
      <x:c r="BT89" s="22" t="str"/>
      <x:c r="BU89" s="22" t="str"/>
      <x:c r="BV89" s="22" t="str"/>
    </x:row>
    <x:row r="90" ht="36" customHeight="1">
      <x:c r="A90" s="22" t="str">
        <x:v>V088</x:v>
      </x:c>
      <x:c r="B90" s="22" t="str">
        <x:v>Genesys Cloud CX</x:v>
      </x:c>
      <x:c r="C90" s="22" t="str">
        <x:v>Customer engagement and service</x:v>
      </x:c>
      <x:c r="D90" s="22" t="str">
        <x:v>Genesys Cloud AI</x:v>
      </x:c>
      <x:c r="E90" s="22" t="str">
        <x:v>$240/user/month for CX 4 billed annually</x:v>
      </x:c>
      <x:c r="F90" s="22" t="str">
        <x:v>$2,880/year per CX 4 user, subject to organization terms</x:v>
      </x:c>
      <x:c r="G90" s="22" t="str">
        <x:v>Annual per-user plan with AI Experience Tokens</x:v>
      </x:c>
      <x:c r="H90" s="22" t="n">
        <x:v>1</x:v>
      </x:c>
      <x:c r="I90" s="22" t="n">
        <x:v>1</x:v>
      </x:c>
      <x:c r="J90" s="22" t="n">
        <x:v>1</x:v>
      </x:c>
      <x:c r="K90" s="22" t="n">
        <x:v>1</x:v>
      </x:c>
      <x:c r="L90" s="22" t="n">
        <x:v>1</x:v>
      </x:c>
      <x:c r="M90" s="22" t="n">
        <x:v>1</x:v>
      </x:c>
      <x:c r="N90" s="22" t="n">
        <x:v>1</x:v>
      </x:c>
      <x:c r="O90" s="22" t="n">
        <x:v>0</x:v>
      </x:c>
      <x:c r="P90" s="22" t="n">
        <x:v>1</x:v>
      </x:c>
      <x:c r="Q90" s="22" t="n">
        <x:v>0</x:v>
      </x:c>
      <x:c r="R90" s="22" t="n">
        <x:f>SUM(H90:Q90)</x:f>
        <x:v>8</x:v>
      </x:c>
      <x:c r="S90" s="22" t="str">
        <x:f>IF(R90=0,"Not publicly calculable",IF(R90&lt;=3,"Limited disclosure",IF(R90&lt;=6,"Partially calculable",IF(R90&lt;=8,"Substantially calculable","Fully calculable"))))</x:f>
        <x:v>Substantially calculable</x:v>
      </x:c>
      <x:c r="T90" s="22" t="str">
        <x:v>AI-assisted adjudicated r4</x:v>
      </x:c>
      <x:c r="U90" s="22" t="str">
        <x:v>Research complete - publication drafting pending</x:v>
      </x:c>
      <x:c r="V90" s="22" t="str">
        <x:v>https://www.genesys.com/pricing</x:v>
      </x:c>
      <x:c r="W90" s="22" t="str">
        <x:v>https://www.genesys.com/pricing</x:v>
      </x:c>
      <x:c r="X90" s="22" t="str">
        <x:v>Genesys Cloud CX official pricing/product page (descriptive record; live HTML title not independently captured in r2)</x:v>
      </x:c>
      <x:c r="Y90" s="22" t="str">
        <x:v>https://www.genesys.com/pricing</x:v>
      </x:c>
      <x:c r="Z90" s="22" t="str"/>
      <x:c r="AA90" s="22" t="str">
        <x:v>Official pricing displays CX 4 at $240/user/month annually, includes 30 AI Experience Tokens per bundled agent seat, and describes organization-level token allowances.</x:v>
      </x:c>
      <x:c r="AB90" s="22" t="str">
        <x:v>Official pricing displays CX 4 at $240/user/month annually, includes 30 AI Experience Tokens per bundled agent seat, and describes organization-level token allowances.</x:v>
      </x:c>
      <x:c r="AC90" s="22" t="str">
        <x:v>A universal public price for incremental tokens was not established, so C8/C10 remain zero.</x:v>
      </x:c>
      <x:c r="AD90" s="22" t="str">
        <x:v>2026-07-12</x:v>
      </x:c>
      <x:c r="AE90" s="22" t="str">
        <x:v>Unauthenticated public web; locale not controllable; researcher context Asia/Kolkata</x:v>
      </x:c>
      <x:c r="AF90" s="22" t="str">
        <x:v>USD</x:v>
      </x:c>
      <x:c r="AG90" s="22" t="str">
        <x:v>Annual billing</x:v>
      </x:c>
      <x:c r="AH90" s="22" t="str">
        <x:v>CX 4</x:v>
      </x:c>
      <x:c r="AI90" s="22" t="str">
        <x:v>Not publicly stated</x:v>
      </x:c>
      <x:c r="AJ90" s="22" t="str">
        <x:v>12 months</x:v>
      </x:c>
      <x:c r="AK90" s="22" t="str">
        <x:v>Genesys Cloud AI bundled with token allowances</x:v>
      </x:c>
      <x:c r="AL90" s="22" t="str">
        <x:v>AI Experience Tokens</x:v>
      </x:c>
      <x:c r="AM90" s="22" t="str">
        <x:v>Vendor-defined token measure for AI capabilities</x:v>
      </x:c>
      <x:c r="AN90" s="22" t="str">
        <x:v>30 tokens per bundled CX 4 seat; organization allowances also disclosed</x:v>
      </x:c>
      <x:c r="AO90" s="22" t="str">
        <x:v>Not publicly disclosed</x:v>
      </x:c>
      <x:c r="AP90" s="22" t="str">
        <x:v>Criterion not passed</x:v>
      </x:c>
      <x:c r="AQ90" s="22" t="str">
        <x:v>Public base price: $240/user/month for CX 4 billed annually. Source: https://www.genesys.com/pricing</x:v>
      </x:c>
      <x:c r="AR90" s="22" t="str">
        <x:v>Minimum AI-eligible plan/access: CX 4. AI packaging: Genesys Cloud AI bundled with token allowances.</x:v>
      </x:c>
      <x:c r="AS90" s="22" t="str">
        <x:v>Minimum commitment: 12 months; billing cadence: Annual billing; minimum AI access cost: $2,880/year per CX 4 user, subject to organization terms.</x:v>
      </x:c>
      <x:c r="AT90" s="22" t="str">
        <x:v>AI packaging: Genesys Cloud AI bundled with token allowances. Capability: Genesys Cloud AI.</x:v>
      </x:c>
      <x:c r="AU90" s="22" t="str">
        <x:v>AI billing unit or explicit no-meter basis: AI Experience Tokens. Supporting language/value: Official pricing displays CX 4 at $240/user/month annually, includes 30 AI Experience Tokens per bundled agent seat, and describes organization-level token allowances.</x:v>
      </x:c>
      <x:c r="AV90" s="22" t="str">
        <x:v>Unit definition: Vendor-defined token measure for AI capabilities.</x:v>
      </x:c>
      <x:c r="AW90" s="22" t="str">
        <x:v>Recurring allowance: 30 tokens per bundled CX 4 seat; organization allowances also disclosed.</x:v>
      </x:c>
      <x:c r="AX90" s="22" t="str">
        <x:v>Criterion not passed.</x:v>
      </x:c>
      <x:c r="AY90" s="22" t="str">
        <x:v>Minimum AI access cost: $2,880/year per CX 4 user, subject to organization terms.</x:v>
      </x:c>
      <x:c r="AZ90" s="22" t="str">
        <x:v>Criterion not passed.</x:v>
      </x:c>
      <x:c r="BA90" s="22" t="str">
        <x:v>Standard</x:v>
      </x:c>
      <x:c r="BB90" s="22" t="n">
        <x:v>8</x:v>
      </x:c>
      <x:c r="BC90" s="22" t="n">
        <x:f>R90-BB90</x:f>
        <x:v>0</x:v>
      </x:c>
      <x:c r="BD90" s="22" t="str">
        <x:f>IF(R90=SUM(H90:Q90),"PASS","FAIL")</x:f>
        <x:v>PASS</x:v>
      </x:c>
      <x:c r="BE90" s="22" t="str">
        <x:f>IF(S90=IF(R90&gt;=9,"Fully calculable",IF(R90&gt;=7,"Substantially calculable",IF(R90&gt;=4,"Partially calculable",IF(R90&gt;=1,"Limited disclosure","Not publicly calculable")))),"PASS","FAIL")</x:f>
        <x:v>PASS</x:v>
      </x:c>
      <x:c r="BF90" s="22" t="str">
        <x:f>IF(H90=0,"PASS",IF(AND(AQ90&lt;&gt;"",ISERROR(SEARCH("Criterion not passed",AQ90)),ISERROR(SEARCH("not fully recorded",AQ90))),"PASS","FAIL"))</x:f>
        <x:v>PASS</x:v>
      </x:c>
      <x:c r="BG90" s="22" t="str">
        <x:f>IF(I90=0,"PASS",IF(AND(AR90&lt;&gt;"",ISERROR(SEARCH("Criterion not passed",AR90)),ISERROR(SEARCH("not fully recorded",AR90))),"PASS","FAIL"))</x:f>
        <x:v>PASS</x:v>
      </x:c>
      <x:c r="BH90" s="22" t="str">
        <x:f>IF(J90=0,"PASS",IF(AND(AS90&lt;&gt;"",ISERROR(SEARCH("Criterion not passed",AS90)),ISERROR(SEARCH("not fully recorded",AS90))),"PASS","FAIL"))</x:f>
        <x:v>PASS</x:v>
      </x:c>
      <x:c r="BI90" s="22" t="str">
        <x:f>IF(K90=0,"PASS",IF(AND(AT90&lt;&gt;"",ISERROR(SEARCH("Criterion not passed",AT90)),ISERROR(SEARCH("not fully recorded",AT90))),"PASS","FAIL"))</x:f>
        <x:v>PASS</x:v>
      </x:c>
      <x:c r="BJ90" s="22" t="str">
        <x:f>IF(L90=0,"PASS",IF(AND(AU90&lt;&gt;"",ISERROR(SEARCH("Criterion not passed",AU90)),ISERROR(SEARCH("not fully recorded",AU90)),ISERROR(SEARCH("not publicly disclosed",AU90)),ISERROR(SEARCH("not disclosed",AU90)),ISERROR(SEARCH("not recorded",AU90)),ISERROR(SEARCH("not publicly defined",AU90)),ISERROR(SEARCH("not defined",AU90))),"PASS","FAIL"))</x:f>
        <x:v>PASS</x:v>
      </x:c>
      <x:c r="BK90" s="22" t="str">
        <x:f>IF(M90=0,"PASS",IF(AND(AV90&lt;&gt;"",ISERROR(SEARCH("Criterion not passed",AV90)),ISERROR(SEARCH("not fully recorded",AV90)),ISERROR(SEARCH("not publicly disclosed",AV90)),ISERROR(SEARCH("not disclosed",AV90)),ISERROR(SEARCH("not recorded",AV90)),ISERROR(SEARCH("not publicly defined",AV90)),ISERROR(SEARCH("not defined",AV90))),"PASS","FAIL"))</x:f>
        <x:v>PASS</x:v>
      </x:c>
      <x:c r="BL90" s="22" t="str">
        <x:f>IF(N90=0,"PASS",IF(AND(AW90&lt;&gt;"",ISERROR(SEARCH("Criterion not passed",AW90)),ISERROR(SEARCH("not fully recorded",AW90)),ISERROR(SEARCH("not publicly disclosed",AW90)),ISERROR(SEARCH("not disclosed",AW90)),ISERROR(SEARCH("not recorded",AW90)),ISERROR(SEARCH("not quantified",AW90)),ISERROR(SEARCH("one-time rather than recurring",AW90))),"PASS","FAIL"))</x:f>
        <x:v>PASS</x:v>
      </x:c>
      <x:c r="BM90" s="22" t="str">
        <x:f>IF(O90=0,"PASS",IF(AND(AX90&lt;&gt;"",ISERROR(SEARCH("Criterion not passed",AX90)),ISERROR(SEARCH("not fully recorded",AX90)),ISERROR(SEARCH("not publicly disclosed",AX90)),ISERROR(SEARCH("not disclosed",AX90)),ISERROR(SEARCH("not recorded",AX90)),ISERROR(SEARCH("not quantified",AX90)),ISERROR(SEARCH("no public",AX90))),"PASS","FAIL"))</x:f>
        <x:v>PASS</x:v>
      </x:c>
      <x:c r="BN90" s="22" t="str">
        <x:f>IF(P90=0,"PASS",IF(AND(AY90&lt;&gt;"",ISERROR(SEARCH("Criterion not passed",AY90)),ISERROR(SEARCH("not fully recorded",AY90)),ISERROR(SEARCH("not publicly calculable",AY90)),ISERROR(SEARCH("not calculable",AY90)),ISERROR(SEARCH("not recorded",AY90))),"PASS","FAIL"))</x:f>
        <x:v>PASS</x:v>
      </x:c>
      <x:c r="BO90" s="22" t="str">
        <x:f>IF(Q90=0,"PASS",IF(AND(AZ90&lt;&gt;"",ISERROR(SEARCH("Criterion not passed",AZ90)),ISERROR(SEARCH("not fully recorded",AZ90)),ISERROR(SEARCH("not publicly calculable",AZ90)),ISERROR(SEARCH("not calculable",AZ90)),ISERROR(SEARCH("not recorded",AZ90))),"PASS","FAIL"))</x:f>
        <x:v>PASS</x:v>
      </x:c>
      <x:c r="BP90" s="22" t="str">
        <x:f>IF(COUNTIF(BF90:BO90,"FAIL")=0,"PASS","FAIL")</x:f>
        <x:v>PASS</x:v>
      </x:c>
      <x:c r="BQ90" s="22" t="str"/>
      <x:c r="BR90" s="22" t="str"/>
      <x:c r="BS90" s="22" t="str"/>
      <x:c r="BT90" s="22" t="str"/>
      <x:c r="BU90" s="22" t="str"/>
      <x:c r="BV90" s="22" t="str"/>
    </x:row>
    <x:row r="91" ht="36" customHeight="1">
      <x:c r="A91" s="22" t="str">
        <x:v>V089</x:v>
      </x:c>
      <x:c r="B91" s="22" t="str">
        <x:v>Gladly</x:v>
      </x:c>
      <x:c r="C91" s="22" t="str">
        <x:v>Customer engagement and service</x:v>
      </x:c>
      <x:c r="D91" s="22" t="str">
        <x:v>Gladly Sidekick</x:v>
      </x:c>
      <x:c r="E91" s="22" t="str">
        <x:v>No numeric public price</x:v>
      </x:c>
      <x:c r="F91" s="22" t="str">
        <x:v>Not publicly calculable</x:v>
      </x:c>
      <x:c r="G91" s="22" t="str">
        <x:v>Usage-based Sidekick packaging; custom quote</x:v>
      </x:c>
      <x:c r="H91" s="22" t="n">
        <x:v>0</x:v>
      </x:c>
      <x:c r="I91" s="22" t="n">
        <x:v>0</x:v>
      </x:c>
      <x:c r="J91" s="22" t="n">
        <x:v>0</x:v>
      </x:c>
      <x:c r="K91" s="22" t="n">
        <x:v>1</x:v>
      </x:c>
      <x:c r="L91" s="22" t="n">
        <x:v>0</x:v>
      </x:c>
      <x:c r="M91" s="22" t="n">
        <x:v>0</x:v>
      </x:c>
      <x:c r="N91" s="22" t="n">
        <x:v>0</x:v>
      </x:c>
      <x:c r="O91" s="22" t="n">
        <x:v>0</x:v>
      </x:c>
      <x:c r="P91" s="22" t="n">
        <x:v>0</x:v>
      </x:c>
      <x:c r="Q91" s="22" t="n">
        <x:v>0</x:v>
      </x:c>
      <x:c r="R91" s="22" t="n">
        <x:f>SUM(H91:Q91)</x:f>
        <x:v>1</x:v>
      </x:c>
      <x:c r="S91" s="22" t="str">
        <x:f>IF(R91=0,"Not publicly calculable",IF(R91&lt;=3,"Limited disclosure",IF(R91&lt;=6,"Partially calculable",IF(R91&lt;=8,"Substantially calculable","Fully calculable"))))</x:f>
        <x:v>Limited disclosure</x:v>
      </x:c>
      <x:c r="T91" s="22" t="str">
        <x:v>AI-assisted adjudicated r4</x:v>
      </x:c>
      <x:c r="U91" s="22" t="str">
        <x:v>Research complete - publication drafting pending</x:v>
      </x:c>
      <x:c r="V91" s="22" t="str">
        <x:v>https://www.gladly.ai/pricing/</x:v>
      </x:c>
      <x:c r="W91" s="22" t="str">
        <x:v>https://www.gladly.ai/sidekick/</x:v>
      </x:c>
      <x:c r="X91" s="22" t="str">
        <x:v>Gladly official pricing/product page (descriptive record; live HTML title not independently captured in r2)</x:v>
      </x:c>
      <x:c r="Y91" s="22" t="str">
        <x:v>https://www.gladly.ai/pricing/</x:v>
      </x:c>
      <x:c r="Z91" s="22" t="str">
        <x:v>https://www.gladly.ai/sidekick/</x:v>
      </x:c>
      <x:c r="AA91" s="22" t="str">
        <x:v>Official Gladly pages describe Sidekick as a usage-based AI offering.</x:v>
      </x:c>
      <x:c r="AB91" s="22" t="str">
        <x:v>Official Gladly pages describe Sidekick as a usage-based AI offering.</x:v>
      </x:c>
      <x:c r="AC91" s="22" t="str">
        <x:v>The public evidence does not publish a standard numeric rate or define a reproducible billing unit sufficiently for C6.</x:v>
      </x:c>
      <x:c r="AD91" s="22" t="str">
        <x:v>2026-07-12</x:v>
      </x:c>
      <x:c r="AE91" s="22" t="str">
        <x:v>Unauthenticated public web; locale not controllable; researcher context Asia/Kolkata</x:v>
      </x:c>
      <x:c r="AF91" s="22" t="str">
        <x:v>Not applicable / not displayed</x:v>
      </x:c>
      <x:c r="AG91" s="22" t="str">
        <x:v>Not publicly stated</x:v>
      </x:c>
      <x:c r="AH91" s="22" t="str">
        <x:v>Not publicly established</x:v>
      </x:c>
      <x:c r="AI91" s="22" t="str">
        <x:v>Not publicly stated</x:v>
      </x:c>
      <x:c r="AJ91" s="22" t="str">
        <x:v>Not publicly stated</x:v>
      </x:c>
      <x:c r="AK91" s="22" t="str">
        <x:v>Sidekick AI offering</x:v>
      </x:c>
      <x:c r="AL91" s="22" t="str">
        <x:v>Not publicly identified; official evidence only describes Sidekick as usage-based.</x:v>
      </x:c>
      <x:c r="AM91" s="22" t="str">
        <x:v>Not publicly disclosed</x:v>
      </x:c>
      <x:c r="AN91" s="22" t="str">
        <x:v>Not publicly disclosed</x:v>
      </x:c>
      <x:c r="AO91" s="22" t="str">
        <x:v>Not publicly disclosed</x:v>
      </x:c>
      <x:c r="AP91" s="22" t="str">
        <x:v>Criterion not passed</x:v>
      </x:c>
      <x:c r="AQ91" s="22" t="str">
        <x:v>Criterion not passed.</x:v>
      </x:c>
      <x:c r="AR91" s="22" t="str">
        <x:v>Criterion not passed.</x:v>
      </x:c>
      <x:c r="AS91" s="22" t="str">
        <x:v>Criterion not passed.</x:v>
      </x:c>
      <x:c r="AT91" s="22" t="str">
        <x:v>AI packaging: Sidekick AI offering. Capability: Gladly Sidekick.</x:v>
      </x:c>
      <x:c r="AU91" s="22" t="str">
        <x:v>Usage-based is a billing model, not an identified unit. No explicit unlimited/no-meter status was located.</x:v>
      </x:c>
      <x:c r="AV91" s="22" t="str">
        <x:v>Criterion not passed.</x:v>
      </x:c>
      <x:c r="AW91" s="22" t="str">
        <x:v>Criterion not passed.</x:v>
      </x:c>
      <x:c r="AX91" s="22" t="str">
        <x:v>Criterion not passed.</x:v>
      </x:c>
      <x:c r="AY91" s="22" t="str">
        <x:v>Criterion not passed.</x:v>
      </x:c>
      <x:c r="AZ91" s="22" t="str">
        <x:v>Criterion not passed.</x:v>
      </x:c>
      <x:c r="BA91" s="22" t="str">
        <x:v>Priority: score 0-3</x:v>
      </x:c>
      <x:c r="BB91" s="22" t="n">
        <x:v>2</x:v>
      </x:c>
      <x:c r="BC91" s="22" t="n">
        <x:f>R91-BB91</x:f>
        <x:v>-1</x:v>
      </x:c>
      <x:c r="BD91" s="22" t="str">
        <x:f>IF(R91=SUM(H91:Q91),"PASS","FAIL")</x:f>
        <x:v>PASS</x:v>
      </x:c>
      <x:c r="BE91" s="22" t="str">
        <x:f>IF(S91=IF(R91&gt;=9,"Fully calculable",IF(R91&gt;=7,"Substantially calculable",IF(R91&gt;=4,"Partially calculable",IF(R91&gt;=1,"Limited disclosure","Not publicly calculable")))),"PASS","FAIL")</x:f>
        <x:v>PASS</x:v>
      </x:c>
      <x:c r="BF91" s="22" t="str">
        <x:f>IF(H91=0,"PASS",IF(AND(AQ91&lt;&gt;"",ISERROR(SEARCH("Criterion not passed",AQ91)),ISERROR(SEARCH("not fully recorded",AQ91))),"PASS","FAIL"))</x:f>
        <x:v>PASS</x:v>
      </x:c>
      <x:c r="BG91" s="22" t="str">
        <x:f>IF(I91=0,"PASS",IF(AND(AR91&lt;&gt;"",ISERROR(SEARCH("Criterion not passed",AR91)),ISERROR(SEARCH("not fully recorded",AR91))),"PASS","FAIL"))</x:f>
        <x:v>PASS</x:v>
      </x:c>
      <x:c r="BH91" s="22" t="str">
        <x:f>IF(J91=0,"PASS",IF(AND(AS91&lt;&gt;"",ISERROR(SEARCH("Criterion not passed",AS91)),ISERROR(SEARCH("not fully recorded",AS91))),"PASS","FAIL"))</x:f>
        <x:v>PASS</x:v>
      </x:c>
      <x:c r="BI91" s="22" t="str">
        <x:f>IF(K91=0,"PASS",IF(AND(AT91&lt;&gt;"",ISERROR(SEARCH("Criterion not passed",AT91)),ISERROR(SEARCH("not fully recorded",AT91))),"PASS","FAIL"))</x:f>
        <x:v>PASS</x:v>
      </x:c>
      <x:c r="BJ91" s="22" t="str">
        <x:f>IF(L91=0,"PASS",IF(AND(AU91&lt;&gt;"",ISERROR(SEARCH("Criterion not passed",AU91)),ISERROR(SEARCH("not fully recorded",AU91)),ISERROR(SEARCH("not publicly disclosed",AU91)),ISERROR(SEARCH("not disclosed",AU91)),ISERROR(SEARCH("not recorded",AU91)),ISERROR(SEARCH("not publicly defined",AU91)),ISERROR(SEARCH("not defined",AU91))),"PASS","FAIL"))</x:f>
        <x:v>PASS</x:v>
      </x:c>
      <x:c r="BK91" s="22" t="str">
        <x:f>IF(M91=0,"PASS",IF(AND(AV91&lt;&gt;"",ISERROR(SEARCH("Criterion not passed",AV91)),ISERROR(SEARCH("not fully recorded",AV91)),ISERROR(SEARCH("not publicly disclosed",AV91)),ISERROR(SEARCH("not disclosed",AV91)),ISERROR(SEARCH("not recorded",AV91)),ISERROR(SEARCH("not publicly defined",AV91)),ISERROR(SEARCH("not defined",AV91))),"PASS","FAIL"))</x:f>
        <x:v>PASS</x:v>
      </x:c>
      <x:c r="BL91" s="22" t="str">
        <x:f>IF(N91=0,"PASS",IF(AND(AW91&lt;&gt;"",ISERROR(SEARCH("Criterion not passed",AW91)),ISERROR(SEARCH("not fully recorded",AW91)),ISERROR(SEARCH("not publicly disclosed",AW91)),ISERROR(SEARCH("not disclosed",AW91)),ISERROR(SEARCH("not recorded",AW91)),ISERROR(SEARCH("not quantified",AW91)),ISERROR(SEARCH("one-time rather than recurring",AW91))),"PASS","FAIL"))</x:f>
        <x:v>PASS</x:v>
      </x:c>
      <x:c r="BM91" s="22" t="str">
        <x:f>IF(O91=0,"PASS",IF(AND(AX91&lt;&gt;"",ISERROR(SEARCH("Criterion not passed",AX91)),ISERROR(SEARCH("not fully recorded",AX91)),ISERROR(SEARCH("not publicly disclosed",AX91)),ISERROR(SEARCH("not disclosed",AX91)),ISERROR(SEARCH("not recorded",AX91)),ISERROR(SEARCH("not quantified",AX91)),ISERROR(SEARCH("no public",AX91))),"PASS","FAIL"))</x:f>
        <x:v>PASS</x:v>
      </x:c>
      <x:c r="BN91" s="22" t="str">
        <x:f>IF(P91=0,"PASS",IF(AND(AY91&lt;&gt;"",ISERROR(SEARCH("Criterion not passed",AY91)),ISERROR(SEARCH("not fully recorded",AY91)),ISERROR(SEARCH("not publicly calculable",AY91)),ISERROR(SEARCH("not calculable",AY91)),ISERROR(SEARCH("not recorded",AY91))),"PASS","FAIL"))</x:f>
        <x:v>PASS</x:v>
      </x:c>
      <x:c r="BO91" s="22" t="str">
        <x:f>IF(Q91=0,"PASS",IF(AND(AZ91&lt;&gt;"",ISERROR(SEARCH("Criterion not passed",AZ91)),ISERROR(SEARCH("not fully recorded",AZ91)),ISERROR(SEARCH("not publicly calculable",AZ91)),ISERROR(SEARCH("not calculable",AZ91)),ISERROR(SEARCH("not recorded",AZ91))),"PASS","FAIL"))</x:f>
        <x:v>PASS</x:v>
      </x:c>
      <x:c r="BP91" s="22" t="str">
        <x:f>IF(COUNTIF(BF91:BO91,"FAIL")=0,"PASS","FAIL")</x:f>
        <x:v>PASS</x:v>
      </x:c>
      <x:c r="BQ91" s="22" t="str"/>
      <x:c r="BR91" s="22" t="str"/>
      <x:c r="BS91" s="22" t="str"/>
      <x:c r="BT91" s="22" t="str"/>
      <x:c r="BU91" s="22" t="str"/>
      <x:c r="BV91" s="22" t="str"/>
    </x:row>
    <x:row r="92" ht="36" customHeight="1">
      <x:c r="A92" s="22" t="str">
        <x:v>V090</x:v>
      </x:c>
      <x:c r="B92" s="22" t="str">
        <x:v>Gorgias</x:v>
      </x:c>
      <x:c r="C92" s="22" t="str">
        <x:v>Customer engagement and service</x:v>
      </x:c>
      <x:c r="D92" s="22" t="str">
        <x:v>Gorgias AI Agent</x:v>
      </x:c>
      <x:c r="E92" s="22" t="str">
        <x:v>Starter total $40/month</x:v>
      </x:c>
      <x:c r="F92" s="22" t="str">
        <x:v>$40/month including 30 automated interactions</x:v>
      </x:c>
      <x:c r="G92" s="22" t="str">
        <x:v>Automated interaction; $1.50 overage</x:v>
      </x:c>
      <x:c r="H92" s="22" t="n">
        <x:v>1</x:v>
      </x:c>
      <x:c r="I92" s="22" t="n">
        <x:v>1</x:v>
      </x:c>
      <x:c r="J92" s="22" t="n">
        <x:v>1</x:v>
      </x:c>
      <x:c r="K92" s="22" t="n">
        <x:v>1</x:v>
      </x:c>
      <x:c r="L92" s="22" t="n">
        <x:v>1</x:v>
      </x:c>
      <x:c r="M92" s="22" t="n">
        <x:v>1</x:v>
      </x:c>
      <x:c r="N92" s="22" t="n">
        <x:v>1</x:v>
      </x:c>
      <x:c r="O92" s="22" t="n">
        <x:v>1</x:v>
      </x:c>
      <x:c r="P92" s="22" t="n">
        <x:v>1</x:v>
      </x:c>
      <x:c r="Q92" s="22" t="n">
        <x:v>1</x:v>
      </x:c>
      <x:c r="R92" s="22" t="n">
        <x:f>SUM(H92:Q92)</x:f>
        <x:v>10</x:v>
      </x:c>
      <x:c r="S92" s="22" t="str">
        <x:f>IF(R92=0,"Not publicly calculable",IF(R92&lt;=3,"Limited disclosure",IF(R92&lt;=6,"Partially calculable",IF(R92&lt;=8,"Substantially calculable","Fully calculable"))))</x:f>
        <x:v>Fully calculable</x:v>
      </x:c>
      <x:c r="T92" s="22" t="str">
        <x:v>AI-assisted adjudicated r4</x:v>
      </x:c>
      <x:c r="U92" s="22" t="str">
        <x:v>Research complete - publication drafting pending</x:v>
      </x:c>
      <x:c r="V92" s="22" t="str">
        <x:v>https://www.gorgias.com/pricing</x:v>
      </x:c>
      <x:c r="W92" s="22" t="str">
        <x:v>https://www.gorgias.com/product/ai-agent</x:v>
      </x:c>
      <x:c r="X92" s="22" t="str">
        <x:v>Gorgias Pricing</x:v>
      </x:c>
      <x:c r="Y92" s="22" t="str">
        <x:v>https://www.gorgias.com/pricing</x:v>
      </x:c>
      <x:c r="Z92" s="22" t="str">
        <x:v>https://www.gorgias.com/product/ai-agent</x:v>
      </x:c>
      <x:c r="AA92" s="22" t="str">
        <x:v>Gorgias publishes the combined plan price, included AI Agent charge, 30 automated interactions and $1.50 per-interaction overage on the Starter plan.</x:v>
      </x:c>
      <x:c r="AB92" s="22" t="str">
        <x:v>Starter includes 30 automated interactions; AI Agent overage is $1.50 per automated interaction.</x:v>
      </x:c>
      <x:c r="AC92" s="22" t="str">
        <x:v>Monthly and annual promotional display should be captured separately.</x:v>
      </x:c>
      <x:c r="AD92" s="22" t="str">
        <x:v>2026-07-12</x:v>
      </x:c>
      <x:c r="AE92" s="22" t="str">
        <x:v>Unauthenticated public web; locale not controllable; researcher context Asia/Kolkata</x:v>
      </x:c>
      <x:c r="AF92" s="22" t="str">
        <x:v>USD</x:v>
      </x:c>
      <x:c r="AG92" s="22" t="str">
        <x:v>Monthly</x:v>
      </x:c>
      <x:c r="AH92" s="22" t="str">
        <x:v>Starter</x:v>
      </x:c>
      <x:c r="AI92" s="22" t="str">
        <x:v>Not publicly stated</x:v>
      </x:c>
      <x:c r="AJ92" s="22" t="str">
        <x:v>One billing period; commitment calculable from displayed public price</x:v>
      </x:c>
      <x:c r="AK92" s="22" t="str">
        <x:v>Automated interaction; $1.50 overage</x:v>
      </x:c>
      <x:c r="AL92" s="22" t="str">
        <x:v>Automated interaction</x:v>
      </x:c>
      <x:c r="AM92" s="22" t="str">
        <x:v>An AI Agent-resolved customer conversation</x:v>
      </x:c>
      <x:c r="AN92" s="22" t="str">
        <x:v>30 automated interactions/month</x:v>
      </x:c>
      <x:c r="AO92" s="22" t="str">
        <x:v>$1.50 per automated interaction after the included limit</x:v>
      </x:c>
      <x:c r="AP92" s="22" t="str">
        <x:v>$1.50 per additional automated interaction</x:v>
      </x:c>
      <x:c r="AQ92" s="22" t="str">
        <x:v>Public base price: Starter total $40/month. Source: https://www.gorgias.com/pricing</x:v>
      </x:c>
      <x:c r="AR92" s="22" t="str">
        <x:v>Minimum AI-eligible plan/access: Starter. AI packaging: Automated interaction; $1.50 overage.</x:v>
      </x:c>
      <x:c r="AS92" s="22" t="str">
        <x:v>Minimum commitment: One billing period; commitment calculable from displayed public price; billing cadence: Monthly; minimum AI access cost: $40/month including 30 automated interactions.</x:v>
      </x:c>
      <x:c r="AT92" s="22" t="str">
        <x:v>AI packaging: Automated interaction; $1.50 overage. Capability: Gorgias AI Agent.</x:v>
      </x:c>
      <x:c r="AU92" s="22" t="str">
        <x:v>AI billing unit or explicit no-meter basis: Automated interaction. Supporting language/value: Starter includes 30 automated interactions; AI Agent overage is $1.50 per automated interaction.</x:v>
      </x:c>
      <x:c r="AV92" s="22" t="str">
        <x:v>Unit definition: An AI Agent-resolved customer conversation.</x:v>
      </x:c>
      <x:c r="AW92" s="22" t="str">
        <x:v>Recurring allowance: 30 automated interactions/month.</x:v>
      </x:c>
      <x:c r="AX92" s="22" t="str">
        <x:v>Incremental/overage price: $1.50 per automated interaction after the included limit.</x:v>
      </x:c>
      <x:c r="AY92" s="22" t="str">
        <x:v>Minimum AI access cost: $40/month including 30 automated interactions.</x:v>
      </x:c>
      <x:c r="AZ92" s="22" t="str">
        <x:v>Marginal AI usage cost: $1.50 per additional automated interaction.</x:v>
      </x:c>
      <x:c r="BA92" s="22" t="str">
        <x:v>Priority: score 9-10</x:v>
      </x:c>
      <x:c r="BB92" s="22" t="n">
        <x:v>10</x:v>
      </x:c>
      <x:c r="BC92" s="22" t="n">
        <x:f>R92-BB92</x:f>
        <x:v>0</x:v>
      </x:c>
      <x:c r="BD92" s="22" t="str">
        <x:f>IF(R92=SUM(H92:Q92),"PASS","FAIL")</x:f>
        <x:v>PASS</x:v>
      </x:c>
      <x:c r="BE92" s="22" t="str">
        <x:f>IF(S92=IF(R92&gt;=9,"Fully calculable",IF(R92&gt;=7,"Substantially calculable",IF(R92&gt;=4,"Partially calculable",IF(R92&gt;=1,"Limited disclosure","Not publicly calculable")))),"PASS","FAIL")</x:f>
        <x:v>PASS</x:v>
      </x:c>
      <x:c r="BF92" s="22" t="str">
        <x:f>IF(H92=0,"PASS",IF(AND(AQ92&lt;&gt;"",ISERROR(SEARCH("Criterion not passed",AQ92)),ISERROR(SEARCH("not fully recorded",AQ92))),"PASS","FAIL"))</x:f>
        <x:v>PASS</x:v>
      </x:c>
      <x:c r="BG92" s="22" t="str">
        <x:f>IF(I92=0,"PASS",IF(AND(AR92&lt;&gt;"",ISERROR(SEARCH("Criterion not passed",AR92)),ISERROR(SEARCH("not fully recorded",AR92))),"PASS","FAIL"))</x:f>
        <x:v>PASS</x:v>
      </x:c>
      <x:c r="BH92" s="22" t="str">
        <x:f>IF(J92=0,"PASS",IF(AND(AS92&lt;&gt;"",ISERROR(SEARCH("Criterion not passed",AS92)),ISERROR(SEARCH("not fully recorded",AS92))),"PASS","FAIL"))</x:f>
        <x:v>PASS</x:v>
      </x:c>
      <x:c r="BI92" s="22" t="str">
        <x:f>IF(K92=0,"PASS",IF(AND(AT92&lt;&gt;"",ISERROR(SEARCH("Criterion not passed",AT92)),ISERROR(SEARCH("not fully recorded",AT92))),"PASS","FAIL"))</x:f>
        <x:v>PASS</x:v>
      </x:c>
      <x:c r="BJ92" s="22" t="str">
        <x:f>IF(L92=0,"PASS",IF(AND(AU92&lt;&gt;"",ISERROR(SEARCH("Criterion not passed",AU92)),ISERROR(SEARCH("not fully recorded",AU92)),ISERROR(SEARCH("not publicly disclosed",AU92)),ISERROR(SEARCH("not disclosed",AU92)),ISERROR(SEARCH("not recorded",AU92)),ISERROR(SEARCH("not publicly defined",AU92)),ISERROR(SEARCH("not defined",AU92))),"PASS","FAIL"))</x:f>
        <x:v>PASS</x:v>
      </x:c>
      <x:c r="BK92" s="22" t="str">
        <x:f>IF(M92=0,"PASS",IF(AND(AV92&lt;&gt;"",ISERROR(SEARCH("Criterion not passed",AV92)),ISERROR(SEARCH("not fully recorded",AV92)),ISERROR(SEARCH("not publicly disclosed",AV92)),ISERROR(SEARCH("not disclosed",AV92)),ISERROR(SEARCH("not recorded",AV92)),ISERROR(SEARCH("not publicly defined",AV92)),ISERROR(SEARCH("not defined",AV92))),"PASS","FAIL"))</x:f>
        <x:v>PASS</x:v>
      </x:c>
      <x:c r="BL92" s="22" t="str">
        <x:f>IF(N92=0,"PASS",IF(AND(AW92&lt;&gt;"",ISERROR(SEARCH("Criterion not passed",AW92)),ISERROR(SEARCH("not fully recorded",AW92)),ISERROR(SEARCH("not publicly disclosed",AW92)),ISERROR(SEARCH("not disclosed",AW92)),ISERROR(SEARCH("not recorded",AW92)),ISERROR(SEARCH("not quantified",AW92)),ISERROR(SEARCH("one-time rather than recurring",AW92))),"PASS","FAIL"))</x:f>
        <x:v>PASS</x:v>
      </x:c>
      <x:c r="BM92" s="22" t="str">
        <x:f>IF(O92=0,"PASS",IF(AND(AX92&lt;&gt;"",ISERROR(SEARCH("Criterion not passed",AX92)),ISERROR(SEARCH("not fully recorded",AX92)),ISERROR(SEARCH("not publicly disclosed",AX92)),ISERROR(SEARCH("not disclosed",AX92)),ISERROR(SEARCH("not recorded",AX92)),ISERROR(SEARCH("not quantified",AX92)),ISERROR(SEARCH("no public",AX92))),"PASS","FAIL"))</x:f>
        <x:v>PASS</x:v>
      </x:c>
      <x:c r="BN92" s="22" t="str">
        <x:f>IF(P92=0,"PASS",IF(AND(AY92&lt;&gt;"",ISERROR(SEARCH("Criterion not passed",AY92)),ISERROR(SEARCH("not fully recorded",AY92)),ISERROR(SEARCH("not publicly calculable",AY92)),ISERROR(SEARCH("not calculable",AY92)),ISERROR(SEARCH("not recorded",AY92))),"PASS","FAIL"))</x:f>
        <x:v>PASS</x:v>
      </x:c>
      <x:c r="BO92" s="22" t="str">
        <x:f>IF(Q92=0,"PASS",IF(AND(AZ92&lt;&gt;"",ISERROR(SEARCH("Criterion not passed",AZ92)),ISERROR(SEARCH("not fully recorded",AZ92)),ISERROR(SEARCH("not publicly calculable",AZ92)),ISERROR(SEARCH("not calculable",AZ92)),ISERROR(SEARCH("not recorded",AZ92))),"PASS","FAIL"))</x:f>
        <x:v>PASS</x:v>
      </x:c>
      <x:c r="BP92" s="22" t="str">
        <x:f>IF(COUNTIF(BF92:BO92,"FAIL")=0,"PASS","FAIL")</x:f>
        <x:v>PASS</x:v>
      </x:c>
      <x:c r="BQ92" s="22" t="str"/>
      <x:c r="BR92" s="22" t="str"/>
      <x:c r="BS92" s="22" t="str"/>
      <x:c r="BT92" s="22" t="str"/>
      <x:c r="BU92" s="22" t="str"/>
      <x:c r="BV92" s="22" t="str"/>
    </x:row>
    <x:row r="93" ht="36" customHeight="1">
      <x:c r="A93" s="22" t="str">
        <x:v>V091</x:v>
      </x:c>
      <x:c r="B93" s="22" t="str">
        <x:v>Help Scout</x:v>
      </x:c>
      <x:c r="C93" s="22" t="str">
        <x:v>Customer engagement and service</x:v>
      </x:c>
      <x:c r="D93" s="22" t="str">
        <x:v>AI Answers</x:v>
      </x:c>
      <x:c r="E93" s="22" t="str">
        <x:v>Standard $25/user/month</x:v>
      </x:c>
      <x:c r="F93" s="22" t="str">
        <x:v>$25/month for one Standard user, plus $0.75 per AI resolution</x:v>
      </x:c>
      <x:c r="G93" s="22" t="str">
        <x:v>$0.75 per resolution</x:v>
      </x:c>
      <x:c r="H93" s="22" t="n">
        <x:v>1</x:v>
      </x:c>
      <x:c r="I93" s="22" t="n">
        <x:v>1</x:v>
      </x:c>
      <x:c r="J93" s="22" t="n">
        <x:v>1</x:v>
      </x:c>
      <x:c r="K93" s="22" t="n">
        <x:v>1</x:v>
      </x:c>
      <x:c r="L93" s="22" t="n">
        <x:v>1</x:v>
      </x:c>
      <x:c r="M93" s="22" t="n">
        <x:v>1</x:v>
      </x:c>
      <x:c r="N93" s="22" t="n">
        <x:v>0</x:v>
      </x:c>
      <x:c r="O93" s="22" t="n">
        <x:v>1</x:v>
      </x:c>
      <x:c r="P93" s="22" t="n">
        <x:v>1</x:v>
      </x:c>
      <x:c r="Q93" s="22" t="n">
        <x:v>1</x:v>
      </x:c>
      <x:c r="R93" s="22" t="n">
        <x:f>SUM(H93:Q93)</x:f>
        <x:v>9</x:v>
      </x:c>
      <x:c r="S93" s="22" t="str">
        <x:f>IF(R93=0,"Not publicly calculable",IF(R93&lt;=3,"Limited disclosure",IF(R93&lt;=6,"Partially calculable",IF(R93&lt;=8,"Substantially calculable","Fully calculable"))))</x:f>
        <x:v>Fully calculable</x:v>
      </x:c>
      <x:c r="T93" s="22" t="str">
        <x:v>AI-assisted adjudicated r4</x:v>
      </x:c>
      <x:c r="U93" s="22" t="str">
        <x:v>Research complete - publication drafting pending</x:v>
      </x:c>
      <x:c r="V93" s="22" t="str">
        <x:v>https://www.helpscout.com/pricing/</x:v>
      </x:c>
      <x:c r="W93" s="22" t="str">
        <x:v>https://www.helpscout.com/ai-chatbot/</x:v>
      </x:c>
      <x:c r="X93" s="22" t="str">
        <x:v>Help Scout Pricing</x:v>
      </x:c>
      <x:c r="Y93" s="22" t="str">
        <x:v>https://www.helpscout.com/pricing/</x:v>
      </x:c>
      <x:c r="Z93" s="22" t="str">
        <x:v>https://www.helpscout.com/ai-chatbot/</x:v>
      </x:c>
      <x:c r="AA93" s="22" t="str">
        <x:v>Help Scout publishes Standard at $25 per user/month, AI Answers as a $0.75-per-resolution add-on and a detailed resolution definition.</x:v>
      </x:c>
      <x:c r="AB93" s="22" t="str">
        <x:v>AI Answers costs $0.75 per resolution; a resolution is a conversation resolved without human assistance and charged once.</x:v>
      </x:c>
      <x:c r="AC93" s="22" t="str">
        <x:v>The three-month unlimited trial is excluded from recurring allowance scoring.</x:v>
      </x:c>
      <x:c r="AD93" s="22" t="str">
        <x:v>2026-07-12</x:v>
      </x:c>
      <x:c r="AE93" s="22" t="str">
        <x:v>Unauthenticated public web; locale not controllable; researcher context Asia/Kolkata</x:v>
      </x:c>
      <x:c r="AF93" s="22" t="str">
        <x:v>USD</x:v>
      </x:c>
      <x:c r="AG93" s="22" t="str">
        <x:v>Monthly platform billing plus usage</x:v>
      </x:c>
      <x:c r="AH93" s="22" t="str">
        <x:v>Standard plus AI Answers</x:v>
      </x:c>
      <x:c r="AI93" s="22" t="str">
        <x:v>Not publicly stated</x:v>
      </x:c>
      <x:c r="AJ93" s="22" t="str">
        <x:v>One billing period; commitment calculable from displayed public price</x:v>
      </x:c>
      <x:c r="AK93" s="22" t="str">
        <x:v>$0.75 per resolution</x:v>
      </x:c>
      <x:c r="AL93" s="22" t="str">
        <x:v>AI Answers resolution</x:v>
      </x:c>
      <x:c r="AM93" s="22" t="str">
        <x:v>One conversation resolved by AI Answers without human assistance; charged once per conversation</x:v>
      </x:c>
      <x:c r="AN93" s="22" t="str">
        <x:v>No recurring included resolutions; an introductory unlimited trial is excluded, so C7 remains 0.</x:v>
      </x:c>
      <x:c r="AO93" s="22" t="str">
        <x:v>$0.75 per resolution (usage charge rather than an overage)</x:v>
      </x:c>
      <x:c r="AP93" s="22" t="str">
        <x:v>$0.75 per additional resolution</x:v>
      </x:c>
      <x:c r="AQ93" s="22" t="str">
        <x:v>Public base price: Standard $25/user/month. Source: https://www.helpscout.com/pricing/</x:v>
      </x:c>
      <x:c r="AR93" s="22" t="str">
        <x:v>Minimum AI-eligible plan/access: Standard plus AI Answers. AI packaging: $0.75 per resolution.</x:v>
      </x:c>
      <x:c r="AS93" s="22" t="str">
        <x:v>Minimum commitment: One billing period; commitment calculable from displayed public price; billing cadence: Monthly platform billing plus usage; minimum AI access cost: $25/month for one Standard user, plus $0.75 per AI resolution.</x:v>
      </x:c>
      <x:c r="AT93" s="22" t="str">
        <x:v>AI packaging: $0.75 per resolution. Capability: AI Answers.</x:v>
      </x:c>
      <x:c r="AU93" s="22" t="str">
        <x:v>AI billing unit or explicit no-meter basis: AI Answers resolution. Supporting language/value: AI Answers costs $0.75 per resolution; a resolution is a conversation resolved without human assistance and charged once.</x:v>
      </x:c>
      <x:c r="AV93" s="22" t="str">
        <x:v>Unit definition: One conversation resolved by AI Answers without human assistance; charged once per conversation.</x:v>
      </x:c>
      <x:c r="AW93" s="22" t="str">
        <x:v>Criterion not passed.</x:v>
      </x:c>
      <x:c r="AX93" s="22" t="str">
        <x:v>Incremental/overage price: $0.75 per resolution (usage charge rather than an overage).</x:v>
      </x:c>
      <x:c r="AY93" s="22" t="str">
        <x:v>Minimum AI access cost: $25/month for one Standard user, plus $0.75 per AI resolution.</x:v>
      </x:c>
      <x:c r="AZ93" s="22" t="str">
        <x:v>Marginal AI usage cost: $0.75 per additional resolution.</x:v>
      </x:c>
      <x:c r="BA93" s="22" t="str">
        <x:v>Priority: score 9-10</x:v>
      </x:c>
      <x:c r="BB93" s="22" t="n">
        <x:v>9</x:v>
      </x:c>
      <x:c r="BC93" s="22" t="n">
        <x:f>R93-BB93</x:f>
        <x:v>0</x:v>
      </x:c>
      <x:c r="BD93" s="22" t="str">
        <x:f>IF(R93=SUM(H93:Q93),"PASS","FAIL")</x:f>
        <x:v>PASS</x:v>
      </x:c>
      <x:c r="BE93" s="22" t="str">
        <x:f>IF(S93=IF(R93&gt;=9,"Fully calculable",IF(R93&gt;=7,"Substantially calculable",IF(R93&gt;=4,"Partially calculable",IF(R93&gt;=1,"Limited disclosure","Not publicly calculable")))),"PASS","FAIL")</x:f>
        <x:v>PASS</x:v>
      </x:c>
      <x:c r="BF93" s="22" t="str">
        <x:f>IF(H93=0,"PASS",IF(AND(AQ93&lt;&gt;"",ISERROR(SEARCH("Criterion not passed",AQ93)),ISERROR(SEARCH("not fully recorded",AQ93))),"PASS","FAIL"))</x:f>
        <x:v>PASS</x:v>
      </x:c>
      <x:c r="BG93" s="22" t="str">
        <x:f>IF(I93=0,"PASS",IF(AND(AR93&lt;&gt;"",ISERROR(SEARCH("Criterion not passed",AR93)),ISERROR(SEARCH("not fully recorded",AR93))),"PASS","FAIL"))</x:f>
        <x:v>PASS</x:v>
      </x:c>
      <x:c r="BH93" s="22" t="str">
        <x:f>IF(J93=0,"PASS",IF(AND(AS93&lt;&gt;"",ISERROR(SEARCH("Criterion not passed",AS93)),ISERROR(SEARCH("not fully recorded",AS93))),"PASS","FAIL"))</x:f>
        <x:v>PASS</x:v>
      </x:c>
      <x:c r="BI93" s="22" t="str">
        <x:f>IF(K93=0,"PASS",IF(AND(AT93&lt;&gt;"",ISERROR(SEARCH("Criterion not passed",AT93)),ISERROR(SEARCH("not fully recorded",AT93))),"PASS","FAIL"))</x:f>
        <x:v>PASS</x:v>
      </x:c>
      <x:c r="BJ93" s="22" t="str">
        <x:f>IF(L93=0,"PASS",IF(AND(AU93&lt;&gt;"",ISERROR(SEARCH("Criterion not passed",AU93)),ISERROR(SEARCH("not fully recorded",AU93)),ISERROR(SEARCH("not publicly disclosed",AU93)),ISERROR(SEARCH("not disclosed",AU93)),ISERROR(SEARCH("not recorded",AU93)),ISERROR(SEARCH("not publicly defined",AU93)),ISERROR(SEARCH("not defined",AU93))),"PASS","FAIL"))</x:f>
        <x:v>PASS</x:v>
      </x:c>
      <x:c r="BK93" s="22" t="str">
        <x:f>IF(M93=0,"PASS",IF(AND(AV93&lt;&gt;"",ISERROR(SEARCH("Criterion not passed",AV93)),ISERROR(SEARCH("not fully recorded",AV93)),ISERROR(SEARCH("not publicly disclosed",AV93)),ISERROR(SEARCH("not disclosed",AV93)),ISERROR(SEARCH("not recorded",AV93)),ISERROR(SEARCH("not publicly defined",AV93)),ISERROR(SEARCH("not defined",AV93))),"PASS","FAIL"))</x:f>
        <x:v>PASS</x:v>
      </x:c>
      <x:c r="BL93" s="22" t="str">
        <x:f>IF(N93=0,"PASS",IF(AND(AW93&lt;&gt;"",ISERROR(SEARCH("Criterion not passed",AW93)),ISERROR(SEARCH("not fully recorded",AW93)),ISERROR(SEARCH("not publicly disclosed",AW93)),ISERROR(SEARCH("not disclosed",AW93)),ISERROR(SEARCH("not recorded",AW93)),ISERROR(SEARCH("not quantified",AW93)),ISERROR(SEARCH("one-time rather than recurring",AW93))),"PASS","FAIL"))</x:f>
        <x:v>PASS</x:v>
      </x:c>
      <x:c r="BM93" s="22" t="str">
        <x:f>IF(O93=0,"PASS",IF(AND(AX93&lt;&gt;"",ISERROR(SEARCH("Criterion not passed",AX93)),ISERROR(SEARCH("not fully recorded",AX93)),ISERROR(SEARCH("not publicly disclosed",AX93)),ISERROR(SEARCH("not disclosed",AX93)),ISERROR(SEARCH("not recorded",AX93)),ISERROR(SEARCH("not quantified",AX93)),ISERROR(SEARCH("no public",AX93))),"PASS","FAIL"))</x:f>
        <x:v>PASS</x:v>
      </x:c>
      <x:c r="BN93" s="22" t="str">
        <x:f>IF(P93=0,"PASS",IF(AND(AY93&lt;&gt;"",ISERROR(SEARCH("Criterion not passed",AY93)),ISERROR(SEARCH("not fully recorded",AY93)),ISERROR(SEARCH("not publicly calculable",AY93)),ISERROR(SEARCH("not calculable",AY93)),ISERROR(SEARCH("not recorded",AY93))),"PASS","FAIL"))</x:f>
        <x:v>PASS</x:v>
      </x:c>
      <x:c r="BO93" s="22" t="str">
        <x:f>IF(Q93=0,"PASS",IF(AND(AZ93&lt;&gt;"",ISERROR(SEARCH("Criterion not passed",AZ93)),ISERROR(SEARCH("not fully recorded",AZ93)),ISERROR(SEARCH("not publicly calculable",AZ93)),ISERROR(SEARCH("not calculable",AZ93)),ISERROR(SEARCH("not recorded",AZ93))),"PASS","FAIL"))</x:f>
        <x:v>PASS</x:v>
      </x:c>
      <x:c r="BP93" s="22" t="str">
        <x:f>IF(COUNTIF(BF93:BO93,"FAIL")=0,"PASS","FAIL")</x:f>
        <x:v>PASS</x:v>
      </x:c>
      <x:c r="BQ93" s="22" t="str"/>
      <x:c r="BR93" s="22" t="str"/>
      <x:c r="BS93" s="22" t="str"/>
      <x:c r="BT93" s="22" t="str"/>
      <x:c r="BU93" s="22" t="str"/>
      <x:c r="BV93" s="22" t="str"/>
    </x:row>
    <x:row r="94" ht="36" customHeight="1">
      <x:c r="A94" s="22" t="str">
        <x:v>V092</x:v>
      </x:c>
      <x:c r="B94" s="22" t="str">
        <x:v>Intercom</x:v>
      </x:c>
      <x:c r="C94" s="22" t="str">
        <x:v>Customer engagement and service</x:v>
      </x:c>
      <x:c r="D94" s="22" t="str">
        <x:v>Fin AI Agent</x:v>
      </x:c>
      <x:c r="E94" s="22" t="str">
        <x:v>Essential standard list price $29 per seat/month; one-seat minimum</x:v>
      </x:c>
      <x:c r="F94" s="22" t="str">
        <x:v>$29/month for one seat plus usage</x:v>
      </x:c>
      <x:c r="G94" s="22" t="str">
        <x:v>$0.99 per outcome</x:v>
      </x:c>
      <x:c r="H94" s="22" t="n">
        <x:v>1</x:v>
      </x:c>
      <x:c r="I94" s="22" t="n">
        <x:v>1</x:v>
      </x:c>
      <x:c r="J94" s="22" t="n">
        <x:v>1</x:v>
      </x:c>
      <x:c r="K94" s="22" t="n">
        <x:v>1</x:v>
      </x:c>
      <x:c r="L94" s="22" t="n">
        <x:v>1</x:v>
      </x:c>
      <x:c r="M94" s="22" t="n">
        <x:v>1</x:v>
      </x:c>
      <x:c r="N94" s="22" t="n">
        <x:v>0</x:v>
      </x:c>
      <x:c r="O94" s="22" t="n">
        <x:v>1</x:v>
      </x:c>
      <x:c r="P94" s="22" t="n">
        <x:v>1</x:v>
      </x:c>
      <x:c r="Q94" s="22" t="n">
        <x:v>1</x:v>
      </x:c>
      <x:c r="R94" s="22" t="n">
        <x:f>SUM(H94:Q94)</x:f>
        <x:v>9</x:v>
      </x:c>
      <x:c r="S94" s="22" t="str">
        <x:f>IF(R94=0,"Not publicly calculable",IF(R94&lt;=3,"Limited disclosure",IF(R94&lt;=6,"Partially calculable",IF(R94&lt;=8,"Substantially calculable","Fully calculable"))))</x:f>
        <x:v>Fully calculable</x:v>
      </x:c>
      <x:c r="T94" s="22" t="str">
        <x:v>AI-assisted adjudicated r4</x:v>
      </x:c>
      <x:c r="U94" s="22" t="str">
        <x:v>Research complete - publication drafting pending</x:v>
      </x:c>
      <x:c r="V94" s="22" t="str">
        <x:v>https://www.intercom.com/pricing</x:v>
      </x:c>
      <x:c r="W94" s="22" t="str">
        <x:v>https://www.intercom.com/pricing</x:v>
      </x:c>
      <x:c r="X94" s="22" t="str">
        <x:v>Intercom Pricing</x:v>
      </x:c>
      <x:c r="Y94" s="22" t="str">
        <x:v>https://www.intercom.com/pricing</x:v>
      </x:c>
      <x:c r="Z94" s="22" t="str"/>
      <x:c r="AA94" s="22" t="str">
        <x:v>Official pricing defines the outcome unit and publishes the standard seat and outcome prices.</x:v>
      </x:c>
      <x:c r="AB94" s="22" t="str">
        <x:v>Fin is $0.99 per outcome; an outcome is counted once when Fin resolves or completes the defined procedure.</x:v>
      </x:c>
      <x:c r="AC94" s="22" t="str">
        <x:v>Promotional pricing is excluded; no universal free-outcome allowance was identified.</x:v>
      </x:c>
      <x:c r="AD94" s="22" t="str">
        <x:v>2026-07-12</x:v>
      </x:c>
      <x:c r="AE94" s="22" t="str">
        <x:v>Unauthenticated public web; locale not controllable; researcher context Asia/Kolkata</x:v>
      </x:c>
      <x:c r="AF94" s="22" t="str">
        <x:v>USD</x:v>
      </x:c>
      <x:c r="AG94" s="22" t="str">
        <x:v>Monthly platform billing plus outcome usage</x:v>
      </x:c>
      <x:c r="AH94" s="22" t="str">
        <x:v>Essential plus Fin</x:v>
      </x:c>
      <x:c r="AI94" s="22" t="str">
        <x:v>Not publicly stated</x:v>
      </x:c>
      <x:c r="AJ94" s="22" t="str">
        <x:v>One billing period; commitment calculable from displayed public price</x:v>
      </x:c>
      <x:c r="AK94" s="22" t="str">
        <x:v>$0.99 per outcome</x:v>
      </x:c>
      <x:c r="AL94" s="22" t="str">
        <x:v>Fin outcome</x:v>
      </x:c>
      <x:c r="AM94" s="22" t="str">
        <x:v>One outcome counted once when a customer confirms resolution, stops seeking help after Fin's response, or Fin completes a qualifying procedure</x:v>
      </x:c>
      <x:c r="AN94" s="22" t="str">
        <x:v>No recurring included outcomes on the scored Intercom configuration; C7 remains 0.</x:v>
      </x:c>
      <x:c r="AO94" s="22" t="str">
        <x:v>$0.99 per outcome</x:v>
      </x:c>
      <x:c r="AP94" s="22" t="str">
        <x:v>$0.99 per additional outcome</x:v>
      </x:c>
      <x:c r="AQ94" s="22" t="str">
        <x:v>Public base price: Essential standard list price $29 per seat/month; one-seat minimum. Source: https://www.intercom.com/pricing</x:v>
      </x:c>
      <x:c r="AR94" s="22" t="str">
        <x:v>Minimum AI-eligible plan/access: Essential plus Fin. AI packaging: $0.99 per outcome.</x:v>
      </x:c>
      <x:c r="AS94" s="22" t="str">
        <x:v>Minimum commitment: One billing period; commitment calculable from displayed public price; billing cadence: Monthly platform billing plus outcome usage; minimum AI access cost: $29/month for one seat plus usage.</x:v>
      </x:c>
      <x:c r="AT94" s="22" t="str">
        <x:v>AI packaging: $0.99 per outcome. Capability: Fin AI Agent.</x:v>
      </x:c>
      <x:c r="AU94" s="22" t="str">
        <x:v>AI billing unit or explicit no-meter basis: Fin outcome. Supporting language/value: Fin is $0.99 per outcome; an outcome is counted once when Fin resolves or completes the defined procedure.</x:v>
      </x:c>
      <x:c r="AV94" s="22" t="str">
        <x:v>Unit definition: One outcome counted once when a customer confirms resolution, stops seeking help after Fin's response, or Fin completes a qualifying procedure.</x:v>
      </x:c>
      <x:c r="AW94" s="22" t="str">
        <x:v>Criterion not passed.</x:v>
      </x:c>
      <x:c r="AX94" s="22" t="str">
        <x:v>Incremental/overage price: $0.99 per outcome.</x:v>
      </x:c>
      <x:c r="AY94" s="22" t="str">
        <x:v>Minimum AI access cost: $29/month for one seat plus usage.</x:v>
      </x:c>
      <x:c r="AZ94" s="22" t="str">
        <x:v>Marginal AI usage cost: $0.99 per additional outcome.</x:v>
      </x:c>
      <x:c r="BA94" s="22" t="str">
        <x:v>Priority: score 9-10</x:v>
      </x:c>
      <x:c r="BB94" s="22" t="n">
        <x:v>9</x:v>
      </x:c>
      <x:c r="BC94" s="22" t="n">
        <x:f>R94-BB94</x:f>
        <x:v>0</x:v>
      </x:c>
      <x:c r="BD94" s="22" t="str">
        <x:f>IF(R94=SUM(H94:Q94),"PASS","FAIL")</x:f>
        <x:v>PASS</x:v>
      </x:c>
      <x:c r="BE94" s="22" t="str">
        <x:f>IF(S94=IF(R94&gt;=9,"Fully calculable",IF(R94&gt;=7,"Substantially calculable",IF(R94&gt;=4,"Partially calculable",IF(R94&gt;=1,"Limited disclosure","Not publicly calculable")))),"PASS","FAIL")</x:f>
        <x:v>PASS</x:v>
      </x:c>
      <x:c r="BF94" s="22" t="str">
        <x:f>IF(H94=0,"PASS",IF(AND(AQ94&lt;&gt;"",ISERROR(SEARCH("Criterion not passed",AQ94)),ISERROR(SEARCH("not fully recorded",AQ94))),"PASS","FAIL"))</x:f>
        <x:v>PASS</x:v>
      </x:c>
      <x:c r="BG94" s="22" t="str">
        <x:f>IF(I94=0,"PASS",IF(AND(AR94&lt;&gt;"",ISERROR(SEARCH("Criterion not passed",AR94)),ISERROR(SEARCH("not fully recorded",AR94))),"PASS","FAIL"))</x:f>
        <x:v>PASS</x:v>
      </x:c>
      <x:c r="BH94" s="22" t="str">
        <x:f>IF(J94=0,"PASS",IF(AND(AS94&lt;&gt;"",ISERROR(SEARCH("Criterion not passed",AS94)),ISERROR(SEARCH("not fully recorded",AS94))),"PASS","FAIL"))</x:f>
        <x:v>PASS</x:v>
      </x:c>
      <x:c r="BI94" s="22" t="str">
        <x:f>IF(K94=0,"PASS",IF(AND(AT94&lt;&gt;"",ISERROR(SEARCH("Criterion not passed",AT94)),ISERROR(SEARCH("not fully recorded",AT94))),"PASS","FAIL"))</x:f>
        <x:v>PASS</x:v>
      </x:c>
      <x:c r="BJ94" s="22" t="str">
        <x:f>IF(L94=0,"PASS",IF(AND(AU94&lt;&gt;"",ISERROR(SEARCH("Criterion not passed",AU94)),ISERROR(SEARCH("not fully recorded",AU94)),ISERROR(SEARCH("not publicly disclosed",AU94)),ISERROR(SEARCH("not disclosed",AU94)),ISERROR(SEARCH("not recorded",AU94)),ISERROR(SEARCH("not publicly defined",AU94)),ISERROR(SEARCH("not defined",AU94))),"PASS","FAIL"))</x:f>
        <x:v>PASS</x:v>
      </x:c>
      <x:c r="BK94" s="22" t="str">
        <x:f>IF(M94=0,"PASS",IF(AND(AV94&lt;&gt;"",ISERROR(SEARCH("Criterion not passed",AV94)),ISERROR(SEARCH("not fully recorded",AV94)),ISERROR(SEARCH("not publicly disclosed",AV94)),ISERROR(SEARCH("not disclosed",AV94)),ISERROR(SEARCH("not recorded",AV94)),ISERROR(SEARCH("not publicly defined",AV94)),ISERROR(SEARCH("not defined",AV94))),"PASS","FAIL"))</x:f>
        <x:v>PASS</x:v>
      </x:c>
      <x:c r="BL94" s="22" t="str">
        <x:f>IF(N94=0,"PASS",IF(AND(AW94&lt;&gt;"",ISERROR(SEARCH("Criterion not passed",AW94)),ISERROR(SEARCH("not fully recorded",AW94)),ISERROR(SEARCH("not publicly disclosed",AW94)),ISERROR(SEARCH("not disclosed",AW94)),ISERROR(SEARCH("not recorded",AW94)),ISERROR(SEARCH("not quantified",AW94)),ISERROR(SEARCH("one-time rather than recurring",AW94))),"PASS","FAIL"))</x:f>
        <x:v>PASS</x:v>
      </x:c>
      <x:c r="BM94" s="22" t="str">
        <x:f>IF(O94=0,"PASS",IF(AND(AX94&lt;&gt;"",ISERROR(SEARCH("Criterion not passed",AX94)),ISERROR(SEARCH("not fully recorded",AX94)),ISERROR(SEARCH("not publicly disclosed",AX94)),ISERROR(SEARCH("not disclosed",AX94)),ISERROR(SEARCH("not recorded",AX94)),ISERROR(SEARCH("not quantified",AX94)),ISERROR(SEARCH("no public",AX94))),"PASS","FAIL"))</x:f>
        <x:v>PASS</x:v>
      </x:c>
      <x:c r="BN94" s="22" t="str">
        <x:f>IF(P94=0,"PASS",IF(AND(AY94&lt;&gt;"",ISERROR(SEARCH("Criterion not passed",AY94)),ISERROR(SEARCH("not fully recorded",AY94)),ISERROR(SEARCH("not publicly calculable",AY94)),ISERROR(SEARCH("not calculable",AY94)),ISERROR(SEARCH("not recorded",AY94))),"PASS","FAIL"))</x:f>
        <x:v>PASS</x:v>
      </x:c>
      <x:c r="BO94" s="22" t="str">
        <x:f>IF(Q94=0,"PASS",IF(AND(AZ94&lt;&gt;"",ISERROR(SEARCH("Criterion not passed",AZ94)),ISERROR(SEARCH("not fully recorded",AZ94)),ISERROR(SEARCH("not publicly calculable",AZ94)),ISERROR(SEARCH("not calculable",AZ94)),ISERROR(SEARCH("not recorded",AZ94))),"PASS","FAIL"))</x:f>
        <x:v>PASS</x:v>
      </x:c>
      <x:c r="BP94" s="22" t="str">
        <x:f>IF(COUNTIF(BF94:BO94,"FAIL")=0,"PASS","FAIL")</x:f>
        <x:v>PASS</x:v>
      </x:c>
      <x:c r="BQ94" s="22" t="str"/>
      <x:c r="BR94" s="22" t="str"/>
      <x:c r="BS94" s="22" t="str"/>
      <x:c r="BT94" s="22" t="str"/>
      <x:c r="BU94" s="22" t="str"/>
      <x:c r="BV94" s="22" t="str"/>
    </x:row>
    <x:row r="95" ht="36" customHeight="1">
      <x:c r="A95" s="22" t="str">
        <x:v>V093</x:v>
      </x:c>
      <x:c r="B95" s="22" t="str">
        <x:v>Kustomer</x:v>
      </x:c>
      <x:c r="C95" s="22" t="str">
        <x:v>Customer engagement and service</x:v>
      </x:c>
      <x:c r="D95" s="22" t="str">
        <x:v>Kustomer AI Agents</x:v>
      </x:c>
      <x:c r="E95" s="22" t="str">
        <x:v>No numeric public price</x:v>
      </x:c>
      <x:c r="F95" s="22" t="str">
        <x:v>Not publicly calculable</x:v>
      </x:c>
      <x:c r="G95" s="22" t="str">
        <x:v>Flexible/custom commercial package</x:v>
      </x:c>
      <x:c r="H95" s="22" t="n">
        <x:v>0</x:v>
      </x:c>
      <x:c r="I95" s="22" t="n">
        <x:v>1</x:v>
      </x:c>
      <x:c r="J95" s="22" t="n">
        <x:v>0</x:v>
      </x:c>
      <x:c r="K95" s="22" t="n">
        <x:v>1</x:v>
      </x:c>
      <x:c r="L95" s="22" t="n">
        <x:v>0</x:v>
      </x:c>
      <x:c r="M95" s="22" t="n">
        <x:v>0</x:v>
      </x:c>
      <x:c r="N95" s="22" t="n">
        <x:v>0</x:v>
      </x:c>
      <x:c r="O95" s="22" t="n">
        <x:v>0</x:v>
      </x:c>
      <x:c r="P95" s="22" t="n">
        <x:v>0</x:v>
      </x:c>
      <x:c r="Q95" s="22" t="n">
        <x:v>0</x:v>
      </x:c>
      <x:c r="R95" s="22" t="n">
        <x:f>SUM(H95:Q95)</x:f>
        <x:v>2</x:v>
      </x:c>
      <x:c r="S95" s="22" t="str">
        <x:f>IF(R95=0,"Not publicly calculable",IF(R95&lt;=3,"Limited disclosure",IF(R95&lt;=6,"Partially calculable",IF(R95&lt;=8,"Substantially calculable","Fully calculable"))))</x:f>
        <x:v>Limited disclosure</x:v>
      </x:c>
      <x:c r="T95" s="22" t="str">
        <x:v>AI-assisted adjudicated r4</x:v>
      </x:c>
      <x:c r="U95" s="22" t="str">
        <x:v>Research complete - publication drafting pending</x:v>
      </x:c>
      <x:c r="V95" s="22" t="str">
        <x:v>https://www.kustomer.com/pricing/</x:v>
      </x:c>
      <x:c r="W95" s="22" t="str">
        <x:v>https://www.kustomer.com/ai/</x:v>
      </x:c>
      <x:c r="X95" s="22" t="str">
        <x:v>Kustomer official pricing/product page (descriptive record; live HTML title not independently captured in r2)</x:v>
      </x:c>
      <x:c r="Y95" s="22" t="str">
        <x:v>https://www.kustomer.com/pricing/</x:v>
      </x:c>
      <x:c r="Z95" s="22" t="str">
        <x:v>https://www.kustomer.com/ai/</x:v>
      </x:c>
      <x:c r="AA95" s="22" t="str">
        <x:v>Official Kustomer pages identify AI Agents within the platform and describe flexible pricing, but no standard numeric entry price or AI usage economics are public.</x:v>
      </x:c>
      <x:c r="AB95" s="22" t="str">
        <x:v>Official Kustomer pages identify AI Agents within the platform and describe flexible pricing, but no standard numeric entry price or AI usage economics are public.</x:v>
      </x:c>
      <x:c r="AC95" s="22" t="str">
        <x:v>No minimum commitment is calculable.</x:v>
      </x:c>
      <x:c r="AD95" s="22" t="str">
        <x:v>2026-07-12</x:v>
      </x:c>
      <x:c r="AE95" s="22" t="str">
        <x:v>Unauthenticated public web; locale not controllable; researcher context Asia/Kolkata</x:v>
      </x:c>
      <x:c r="AF95" s="22" t="str">
        <x:v>Not applicable / not displayed</x:v>
      </x:c>
      <x:c r="AG95" s="22" t="str">
        <x:v>Not publicly stated</x:v>
      </x:c>
      <x:c r="AH95" s="22" t="str">
        <x:v>Kustomer platform with AI Agents (quote-gated)</x:v>
      </x:c>
      <x:c r="AI95" s="22" t="str">
        <x:v>Not publicly stated</x:v>
      </x:c>
      <x:c r="AJ95" s="22" t="str">
        <x:v>Not publicly stated</x:v>
      </x:c>
      <x:c r="AK95" s="22" t="str">
        <x:v>AI access/packaging identified in official evidence summary: Official Kustomer pages identify AI Agents within the platform and describe flexible pricing, but no standard numeric entry price or AI usage economics are public.</x:v>
      </x:c>
      <x:c r="AL95" s="22" t="str">
        <x:v>Not publicly disclosed</x:v>
      </x:c>
      <x:c r="AM95" s="22" t="str">
        <x:v>Not publicly disclosed</x:v>
      </x:c>
      <x:c r="AN95" s="22" t="str">
        <x:v>Not publicly disclosed</x:v>
      </x:c>
      <x:c r="AO95" s="22" t="str">
        <x:v>Not publicly disclosed</x:v>
      </x:c>
      <x:c r="AP95" s="22" t="str">
        <x:v>Criterion not passed</x:v>
      </x:c>
      <x:c r="AQ95" s="22" t="str">
        <x:v>Criterion not passed.</x:v>
      </x:c>
      <x:c r="AR95" s="22" t="str">
        <x:v>Minimum AI-eligible plan/access: Kustomer platform with AI Agents (quote-gated). AI packaging: AI access/packaging identified in official evidence summary: Official Kustomer pages identify AI Agents within the platform and describe flexible pricing, but no standard numeric entry price or AI usage economics are public..</x:v>
      </x:c>
      <x:c r="AS95" s="22" t="str">
        <x:v>Criterion not passed.</x:v>
      </x:c>
      <x:c r="AT95" s="22" t="str">
        <x:v>AI packaging: AI access/packaging identified in official evidence summary: Official Kustomer pages identify AI Agents within the platform and describe flexible pricing, but no standard numeric entry price or AI usage economics are public.. Capability: Kustomer AI Agents.</x:v>
      </x:c>
      <x:c r="AU95" s="22" t="str">
        <x:v>Criterion not passed.</x:v>
      </x:c>
      <x:c r="AV95" s="22" t="str">
        <x:v>Criterion not passed.</x:v>
      </x:c>
      <x:c r="AW95" s="22" t="str">
        <x:v>Criterion not passed.</x:v>
      </x:c>
      <x:c r="AX95" s="22" t="str">
        <x:v>Criterion not passed.</x:v>
      </x:c>
      <x:c r="AY95" s="22" t="str">
        <x:v>Criterion not passed.</x:v>
      </x:c>
      <x:c r="AZ95" s="22" t="str">
        <x:v>Criterion not passed.</x:v>
      </x:c>
      <x:c r="BA95" s="22" t="str">
        <x:v>Priority: score 0-3</x:v>
      </x:c>
      <x:c r="BB95" s="22" t="n">
        <x:v>2</x:v>
      </x:c>
      <x:c r="BC95" s="22" t="n">
        <x:f>R95-BB95</x:f>
        <x:v>0</x:v>
      </x:c>
      <x:c r="BD95" s="22" t="str">
        <x:f>IF(R95=SUM(H95:Q95),"PASS","FAIL")</x:f>
        <x:v>PASS</x:v>
      </x:c>
      <x:c r="BE95" s="22" t="str">
        <x:f>IF(S95=IF(R95&gt;=9,"Fully calculable",IF(R95&gt;=7,"Substantially calculable",IF(R95&gt;=4,"Partially calculable",IF(R95&gt;=1,"Limited disclosure","Not publicly calculable")))),"PASS","FAIL")</x:f>
        <x:v>PASS</x:v>
      </x:c>
      <x:c r="BF95" s="22" t="str">
        <x:f>IF(H95=0,"PASS",IF(AND(AQ95&lt;&gt;"",ISERROR(SEARCH("Criterion not passed",AQ95)),ISERROR(SEARCH("not fully recorded",AQ95))),"PASS","FAIL"))</x:f>
        <x:v>PASS</x:v>
      </x:c>
      <x:c r="BG95" s="22" t="str">
        <x:f>IF(I95=0,"PASS",IF(AND(AR95&lt;&gt;"",ISERROR(SEARCH("Criterion not passed",AR95)),ISERROR(SEARCH("not fully recorded",AR95))),"PASS","FAIL"))</x:f>
        <x:v>PASS</x:v>
      </x:c>
      <x:c r="BH95" s="22" t="str">
        <x:f>IF(J95=0,"PASS",IF(AND(AS95&lt;&gt;"",ISERROR(SEARCH("Criterion not passed",AS95)),ISERROR(SEARCH("not fully recorded",AS95))),"PASS","FAIL"))</x:f>
        <x:v>PASS</x:v>
      </x:c>
      <x:c r="BI95" s="22" t="str">
        <x:f>IF(K95=0,"PASS",IF(AND(AT95&lt;&gt;"",ISERROR(SEARCH("Criterion not passed",AT95)),ISERROR(SEARCH("not fully recorded",AT95))),"PASS","FAIL"))</x:f>
        <x:v>PASS</x:v>
      </x:c>
      <x:c r="BJ95" s="22" t="str">
        <x:f>IF(L95=0,"PASS",IF(AND(AU95&lt;&gt;"",ISERROR(SEARCH("Criterion not passed",AU95)),ISERROR(SEARCH("not fully recorded",AU95)),ISERROR(SEARCH("not publicly disclosed",AU95)),ISERROR(SEARCH("not disclosed",AU95)),ISERROR(SEARCH("not recorded",AU95)),ISERROR(SEARCH("not publicly defined",AU95)),ISERROR(SEARCH("not defined",AU95))),"PASS","FAIL"))</x:f>
        <x:v>PASS</x:v>
      </x:c>
      <x:c r="BK95" s="22" t="str">
        <x:f>IF(M95=0,"PASS",IF(AND(AV95&lt;&gt;"",ISERROR(SEARCH("Criterion not passed",AV95)),ISERROR(SEARCH("not fully recorded",AV95)),ISERROR(SEARCH("not publicly disclosed",AV95)),ISERROR(SEARCH("not disclosed",AV95)),ISERROR(SEARCH("not recorded",AV95)),ISERROR(SEARCH("not publicly defined",AV95)),ISERROR(SEARCH("not defined",AV95))),"PASS","FAIL"))</x:f>
        <x:v>PASS</x:v>
      </x:c>
      <x:c r="BL95" s="22" t="str">
        <x:f>IF(N95=0,"PASS",IF(AND(AW95&lt;&gt;"",ISERROR(SEARCH("Criterion not passed",AW95)),ISERROR(SEARCH("not fully recorded",AW95)),ISERROR(SEARCH("not publicly disclosed",AW95)),ISERROR(SEARCH("not disclosed",AW95)),ISERROR(SEARCH("not recorded",AW95)),ISERROR(SEARCH("not quantified",AW95)),ISERROR(SEARCH("one-time rather than recurring",AW95))),"PASS","FAIL"))</x:f>
        <x:v>PASS</x:v>
      </x:c>
      <x:c r="BM95" s="22" t="str">
        <x:f>IF(O95=0,"PASS",IF(AND(AX95&lt;&gt;"",ISERROR(SEARCH("Criterion not passed",AX95)),ISERROR(SEARCH("not fully recorded",AX95)),ISERROR(SEARCH("not publicly disclosed",AX95)),ISERROR(SEARCH("not disclosed",AX95)),ISERROR(SEARCH("not recorded",AX95)),ISERROR(SEARCH("not quantified",AX95)),ISERROR(SEARCH("no public",AX95))),"PASS","FAIL"))</x:f>
        <x:v>PASS</x:v>
      </x:c>
      <x:c r="BN95" s="22" t="str">
        <x:f>IF(P95=0,"PASS",IF(AND(AY95&lt;&gt;"",ISERROR(SEARCH("Criterion not passed",AY95)),ISERROR(SEARCH("not fully recorded",AY95)),ISERROR(SEARCH("not publicly calculable",AY95)),ISERROR(SEARCH("not calculable",AY95)),ISERROR(SEARCH("not recorded",AY95))),"PASS","FAIL"))</x:f>
        <x:v>PASS</x:v>
      </x:c>
      <x:c r="BO95" s="22" t="str">
        <x:f>IF(Q95=0,"PASS",IF(AND(AZ95&lt;&gt;"",ISERROR(SEARCH("Criterion not passed",AZ95)),ISERROR(SEARCH("not fully recorded",AZ95)),ISERROR(SEARCH("not publicly calculable",AZ95)),ISERROR(SEARCH("not calculable",AZ95)),ISERROR(SEARCH("not recorded",AZ95))),"PASS","FAIL"))</x:f>
        <x:v>PASS</x:v>
      </x:c>
      <x:c r="BP95" s="22" t="str">
        <x:f>IF(COUNTIF(BF95:BO95,"FAIL")=0,"PASS","FAIL")</x:f>
        <x:v>PASS</x:v>
      </x:c>
      <x:c r="BQ95" s="22" t="str"/>
      <x:c r="BR95" s="22" t="str"/>
      <x:c r="BS95" s="22" t="str"/>
      <x:c r="BT95" s="22" t="str"/>
      <x:c r="BU95" s="22" t="str"/>
      <x:c r="BV95" s="22" t="str"/>
    </x:row>
    <x:row r="96" ht="36" customHeight="1">
      <x:c r="A96" s="22" t="str">
        <x:v>V094</x:v>
      </x:c>
      <x:c r="B96" s="22" t="str">
        <x:v>LivePerson</x:v>
      </x:c>
      <x:c r="C96" s="22" t="str">
        <x:v>Customer engagement and service</x:v>
      </x:c>
      <x:c r="D96" s="22" t="str">
        <x:v>Conversational AI</x:v>
      </x:c>
      <x:c r="E96" s="22" t="str">
        <x:v>No numeric public price</x:v>
      </x:c>
      <x:c r="F96" s="22" t="str">
        <x:v>Not publicly calculable</x:v>
      </x:c>
      <x:c r="G96" s="22" t="str">
        <x:v>Bronze/Silver/Gold quote; AI entitlements/tokens referenced</x:v>
      </x:c>
      <x:c r="H96" s="22" t="n">
        <x:v>0</x:v>
      </x:c>
      <x:c r="I96" s="22" t="n">
        <x:v>1</x:v>
      </x:c>
      <x:c r="J96" s="22" t="n">
        <x:v>0</x:v>
      </x:c>
      <x:c r="K96" s="22" t="n">
        <x:v>1</x:v>
      </x:c>
      <x:c r="L96" s="22" t="n">
        <x:v>1</x:v>
      </x:c>
      <x:c r="M96" s="22" t="n">
        <x:v>0</x:v>
      </x:c>
      <x:c r="N96" s="22" t="n">
        <x:v>0</x:v>
      </x:c>
      <x:c r="O96" s="22" t="n">
        <x:v>0</x:v>
      </x:c>
      <x:c r="P96" s="22" t="n">
        <x:v>0</x:v>
      </x:c>
      <x:c r="Q96" s="22" t="n">
        <x:v>0</x:v>
      </x:c>
      <x:c r="R96" s="22" t="n">
        <x:f>SUM(H96:Q96)</x:f>
        <x:v>3</x:v>
      </x:c>
      <x:c r="S96" s="22" t="str">
        <x:f>IF(R96=0,"Not publicly calculable",IF(R96&lt;=3,"Limited disclosure",IF(R96&lt;=6,"Partially calculable",IF(R96&lt;=8,"Substantially calculable","Fully calculable"))))</x:f>
        <x:v>Limited disclosure</x:v>
      </x:c>
      <x:c r="T96" s="22" t="str">
        <x:v>AI-assisted adjudicated r4</x:v>
      </x:c>
      <x:c r="U96" s="22" t="str">
        <x:v>Research complete - publication drafting pending</x:v>
      </x:c>
      <x:c r="V96" s="22" t="str">
        <x:v>https://www.liveperson.com/pricing/</x:v>
      </x:c>
      <x:c r="W96" s="22" t="str">
        <x:v>https://www.liveperson.com/products/conversational-ai/</x:v>
      </x:c>
      <x:c r="X96" s="22" t="str">
        <x:v>LivePerson official pricing/product page (descriptive record; live HTML title not independently captured in r2)</x:v>
      </x:c>
      <x:c r="Y96" s="22" t="str">
        <x:v>https://www.liveperson.com/pricing/</x:v>
      </x:c>
      <x:c r="Z96" s="22" t="str">
        <x:v>https://www.liveperson.com/products/conversational-ai/</x:v>
      </x:c>
      <x:c r="AA96" s="22" t="str">
        <x:v>Official pricing identifies Bronze, Silver and Gold packages, maps generative/conversational AI to higher packaging, and references AI entitlements/tokens.</x:v>
      </x:c>
      <x:c r="AB96" s="22" t="str">
        <x:v>Official pricing identifies Bronze, Silver and Gold packages, maps generative/conversational AI to higher packaging, and references AI entitlements/tokens.</x:v>
      </x:c>
      <x:c r="AC96" s="22" t="str">
        <x:v>No numeric price, token definition, recurring allowance, or incremental token price is public.</x:v>
      </x:c>
      <x:c r="AD96" s="22" t="str">
        <x:v>2026-07-12</x:v>
      </x:c>
      <x:c r="AE96" s="22" t="str">
        <x:v>Unauthenticated public web; locale not controllable; researcher context Asia/Kolkata</x:v>
      </x:c>
      <x:c r="AF96" s="22" t="str">
        <x:v>Not applicable / not displayed</x:v>
      </x:c>
      <x:c r="AG96" s="22" t="str">
        <x:v>Not publicly stated</x:v>
      </x:c>
      <x:c r="AH96" s="22" t="str">
        <x:v>First qualifying LivePerson conversational/GenAI package in the public Bronze-Silver-Gold ladder</x:v>
      </x:c>
      <x:c r="AI96" s="22" t="str">
        <x:v>Not publicly stated</x:v>
      </x:c>
      <x:c r="AJ96" s="22" t="str">
        <x:v>Not publicly stated</x:v>
      </x:c>
      <x:c r="AK96" s="22" t="str">
        <x:v>Conversational/GenAI in named tiers</x:v>
      </x:c>
      <x:c r="AL96" s="22" t="str">
        <x:v>AI entitlement / token</x:v>
      </x:c>
      <x:c r="AM96" s="22" t="str">
        <x:v>Not publicly disclosed</x:v>
      </x:c>
      <x:c r="AN96" s="22" t="str">
        <x:v>Not publicly disclosed</x:v>
      </x:c>
      <x:c r="AO96" s="22" t="str">
        <x:v>Not publicly disclosed</x:v>
      </x:c>
      <x:c r="AP96" s="22" t="str">
        <x:v>Criterion not passed</x:v>
      </x:c>
      <x:c r="AQ96" s="22" t="str">
        <x:v>Criterion not passed.</x:v>
      </x:c>
      <x:c r="AR96" s="22" t="str">
        <x:v>Minimum AI-eligible plan/access: First qualifying LivePerson conversational/GenAI package in the public Bronze-Silver-Gold ladder. AI packaging: Conversational/GenAI in named tiers.</x:v>
      </x:c>
      <x:c r="AS96" s="22" t="str">
        <x:v>Criterion not passed.</x:v>
      </x:c>
      <x:c r="AT96" s="22" t="str">
        <x:v>AI packaging: Conversational/GenAI in named tiers. Capability: Conversational AI.</x:v>
      </x:c>
      <x:c r="AU96" s="22" t="str">
        <x:v>AI billing unit or explicit no-meter basis: AI entitlement / token. Supporting language/value: Official pricing identifies Bronze, Silver and Gold packages, maps generative/conversational AI to higher packaging, and references AI entitlements/tokens.</x:v>
      </x:c>
      <x:c r="AV96" s="22" t="str">
        <x:v>Criterion not passed.</x:v>
      </x:c>
      <x:c r="AW96" s="22" t="str">
        <x:v>Criterion not passed.</x:v>
      </x:c>
      <x:c r="AX96" s="22" t="str">
        <x:v>Criterion not passed.</x:v>
      </x:c>
      <x:c r="AY96" s="22" t="str">
        <x:v>Criterion not passed.</x:v>
      </x:c>
      <x:c r="AZ96" s="22" t="str">
        <x:v>Criterion not passed.</x:v>
      </x:c>
      <x:c r="BA96" s="22" t="str">
        <x:v>Priority: score 0-3</x:v>
      </x:c>
      <x:c r="BB96" s="22" t="n">
        <x:v>3</x:v>
      </x:c>
      <x:c r="BC96" s="22" t="n">
        <x:f>R96-BB96</x:f>
        <x:v>0</x:v>
      </x:c>
      <x:c r="BD96" s="22" t="str">
        <x:f>IF(R96=SUM(H96:Q96),"PASS","FAIL")</x:f>
        <x:v>PASS</x:v>
      </x:c>
      <x:c r="BE96" s="22" t="str">
        <x:f>IF(S96=IF(R96&gt;=9,"Fully calculable",IF(R96&gt;=7,"Substantially calculable",IF(R96&gt;=4,"Partially calculable",IF(R96&gt;=1,"Limited disclosure","Not publicly calculable")))),"PASS","FAIL")</x:f>
        <x:v>PASS</x:v>
      </x:c>
      <x:c r="BF96" s="22" t="str">
        <x:f>IF(H96=0,"PASS",IF(AND(AQ96&lt;&gt;"",ISERROR(SEARCH("Criterion not passed",AQ96)),ISERROR(SEARCH("not fully recorded",AQ96))),"PASS","FAIL"))</x:f>
        <x:v>PASS</x:v>
      </x:c>
      <x:c r="BG96" s="22" t="str">
        <x:f>IF(I96=0,"PASS",IF(AND(AR96&lt;&gt;"",ISERROR(SEARCH("Criterion not passed",AR96)),ISERROR(SEARCH("not fully recorded",AR96))),"PASS","FAIL"))</x:f>
        <x:v>PASS</x:v>
      </x:c>
      <x:c r="BH96" s="22" t="str">
        <x:f>IF(J96=0,"PASS",IF(AND(AS96&lt;&gt;"",ISERROR(SEARCH("Criterion not passed",AS96)),ISERROR(SEARCH("not fully recorded",AS96))),"PASS","FAIL"))</x:f>
        <x:v>PASS</x:v>
      </x:c>
      <x:c r="BI96" s="22" t="str">
        <x:f>IF(K96=0,"PASS",IF(AND(AT96&lt;&gt;"",ISERROR(SEARCH("Criterion not passed",AT96)),ISERROR(SEARCH("not fully recorded",AT96))),"PASS","FAIL"))</x:f>
        <x:v>PASS</x:v>
      </x:c>
      <x:c r="BJ96" s="22" t="str">
        <x:f>IF(L96=0,"PASS",IF(AND(AU96&lt;&gt;"",ISERROR(SEARCH("Criterion not passed",AU96)),ISERROR(SEARCH("not fully recorded",AU96)),ISERROR(SEARCH("not publicly disclosed",AU96)),ISERROR(SEARCH("not disclosed",AU96)),ISERROR(SEARCH("not recorded",AU96)),ISERROR(SEARCH("not publicly defined",AU96)),ISERROR(SEARCH("not defined",AU96))),"PASS","FAIL"))</x:f>
        <x:v>PASS</x:v>
      </x:c>
      <x:c r="BK96" s="22" t="str">
        <x:f>IF(M96=0,"PASS",IF(AND(AV96&lt;&gt;"",ISERROR(SEARCH("Criterion not passed",AV96)),ISERROR(SEARCH("not fully recorded",AV96)),ISERROR(SEARCH("not publicly disclosed",AV96)),ISERROR(SEARCH("not disclosed",AV96)),ISERROR(SEARCH("not recorded",AV96)),ISERROR(SEARCH("not publicly defined",AV96)),ISERROR(SEARCH("not defined",AV96))),"PASS","FAIL"))</x:f>
        <x:v>PASS</x:v>
      </x:c>
      <x:c r="BL96" s="22" t="str">
        <x:f>IF(N96=0,"PASS",IF(AND(AW96&lt;&gt;"",ISERROR(SEARCH("Criterion not passed",AW96)),ISERROR(SEARCH("not fully recorded",AW96)),ISERROR(SEARCH("not publicly disclosed",AW96)),ISERROR(SEARCH("not disclosed",AW96)),ISERROR(SEARCH("not recorded",AW96)),ISERROR(SEARCH("not quantified",AW96)),ISERROR(SEARCH("one-time rather than recurring",AW96))),"PASS","FAIL"))</x:f>
        <x:v>PASS</x:v>
      </x:c>
      <x:c r="BM96" s="22" t="str">
        <x:f>IF(O96=0,"PASS",IF(AND(AX96&lt;&gt;"",ISERROR(SEARCH("Criterion not passed",AX96)),ISERROR(SEARCH("not fully recorded",AX96)),ISERROR(SEARCH("not publicly disclosed",AX96)),ISERROR(SEARCH("not disclosed",AX96)),ISERROR(SEARCH("not recorded",AX96)),ISERROR(SEARCH("not quantified",AX96)),ISERROR(SEARCH("no public",AX96))),"PASS","FAIL"))</x:f>
        <x:v>PASS</x:v>
      </x:c>
      <x:c r="BN96" s="22" t="str">
        <x:f>IF(P96=0,"PASS",IF(AND(AY96&lt;&gt;"",ISERROR(SEARCH("Criterion not passed",AY96)),ISERROR(SEARCH("not fully recorded",AY96)),ISERROR(SEARCH("not publicly calculable",AY96)),ISERROR(SEARCH("not calculable",AY96)),ISERROR(SEARCH("not recorded",AY96))),"PASS","FAIL"))</x:f>
        <x:v>PASS</x:v>
      </x:c>
      <x:c r="BO96" s="22" t="str">
        <x:f>IF(Q96=0,"PASS",IF(AND(AZ96&lt;&gt;"",ISERROR(SEARCH("Criterion not passed",AZ96)),ISERROR(SEARCH("not fully recorded",AZ96)),ISERROR(SEARCH("not publicly calculable",AZ96)),ISERROR(SEARCH("not calculable",AZ96)),ISERROR(SEARCH("not recorded",AZ96))),"PASS","FAIL"))</x:f>
        <x:v>PASS</x:v>
      </x:c>
      <x:c r="BP96" s="22" t="str">
        <x:f>IF(COUNTIF(BF96:BO96,"FAIL")=0,"PASS","FAIL")</x:f>
        <x:v>PASS</x:v>
      </x:c>
      <x:c r="BQ96" s="22" t="str"/>
      <x:c r="BR96" s="22" t="str"/>
      <x:c r="BS96" s="22" t="str"/>
      <x:c r="BT96" s="22" t="str"/>
      <x:c r="BU96" s="22" t="str"/>
      <x:c r="BV96" s="22" t="str"/>
    </x:row>
    <x:row r="97" ht="36" customHeight="1">
      <x:c r="A97" s="22" t="str">
        <x:v>V095</x:v>
      </x:c>
      <x:c r="B97" s="22" t="str">
        <x:v>NICE CXone</x:v>
      </x:c>
      <x:c r="C97" s="22" t="str">
        <x:v>Customer engagement and service</x:v>
      </x:c>
      <x:c r="D97" s="22" t="str">
        <x:v>CXone Mpower AI</x:v>
      </x:c>
      <x:c r="E97" s="22" t="str">
        <x:v>$110-$249/agent/month package ladder</x:v>
      </x:c>
      <x:c r="F97" s="22" t="str">
        <x:v>$110/agent/month for AI-enabled routing entry; Ultimate AI Agent economics at $249/agent/month plus $0.25/session</x:v>
      </x:c>
      <x:c r="G97" s="22" t="str">
        <x:v>Monthly per-agent package plus per-session AI Agent usage</x:v>
      </x:c>
      <x:c r="H97" s="22" t="n">
        <x:v>1</x:v>
      </x:c>
      <x:c r="I97" s="22" t="n">
        <x:v>1</x:v>
      </x:c>
      <x:c r="J97" s="22" t="n">
        <x:v>1</x:v>
      </x:c>
      <x:c r="K97" s="22" t="n">
        <x:v>1</x:v>
      </x:c>
      <x:c r="L97" s="22" t="n">
        <x:v>1</x:v>
      </x:c>
      <x:c r="M97" s="22" t="n">
        <x:v>1</x:v>
      </x:c>
      <x:c r="N97" s="22" t="n">
        <x:v>0</x:v>
      </x:c>
      <x:c r="O97" s="22" t="n">
        <x:v>1</x:v>
      </x:c>
      <x:c r="P97" s="22" t="n">
        <x:v>1</x:v>
      </x:c>
      <x:c r="Q97" s="22" t="n">
        <x:v>1</x:v>
      </x:c>
      <x:c r="R97" s="22" t="n">
        <x:f>SUM(H97:Q97)</x:f>
        <x:v>9</x:v>
      </x:c>
      <x:c r="S97" s="22" t="str">
        <x:f>IF(R97=0,"Not publicly calculable",IF(R97&lt;=3,"Limited disclosure",IF(R97&lt;=6,"Partially calculable",IF(R97&lt;=8,"Substantially calculable","Fully calculable"))))</x:f>
        <x:v>Fully calculable</x:v>
      </x:c>
      <x:c r="T97" s="22" t="str">
        <x:v>AI-assisted adjudicated r4</x:v>
      </x:c>
      <x:c r="U97" s="22" t="str">
        <x:v>Research complete - publication drafting pending</x:v>
      </x:c>
      <x:c r="V97" s="22" t="str">
        <x:v>https://www.nice.com/pricing</x:v>
      </x:c>
      <x:c r="W97" s="22" t="str">
        <x:v>https://www.nice.com/pricing</x:v>
      </x:c>
      <x:c r="X97" s="22" t="str">
        <x:v>NICE CXone official pricing/product page (descriptive record; live HTML title not independently captured in r2)</x:v>
      </x:c>
      <x:c r="Y97" s="22" t="str">
        <x:v>https://www.nice.com/pricing</x:v>
      </x:c>
      <x:c r="Z97" s="22" t="str"/>
      <x:c r="AA97" s="22" t="str">
        <x:v>Official NICE pricing displays packages at $110, $135, $169, $209 and $249 per agent/month; the Ultimate AI Agent package adds $0.25 per session and is billed monthly in arrears.</x:v>
      </x:c>
      <x:c r="AB97" s="22" t="str">
        <x:v>Official NICE pricing displays packages at $110, $135, $169, $209 and $249 per agent/month; the Ultimate AI Agent package adds $0.25 per session and is billed monthly in arrears.</x:v>
      </x:c>
      <x:c r="AC97" s="22" t="str">
        <x:v>No recurring included session allowance was identified, so C7 is zero.</x:v>
      </x:c>
      <x:c r="AD97" s="22" t="str">
        <x:v>2026-07-12</x:v>
      </x:c>
      <x:c r="AE97" s="22" t="str">
        <x:v>Unauthenticated public web; locale not controllable; researcher context Asia/Kolkata</x:v>
      </x:c>
      <x:c r="AF97" s="22" t="str">
        <x:v>USD</x:v>
      </x:c>
      <x:c r="AG97" s="22" t="str">
        <x:v>Monthly billing in arrears</x:v>
      </x:c>
      <x:c r="AH97" s="22" t="str">
        <x:v>Digital Agent / package ladder; Ultimate for AI Agent session economics</x:v>
      </x:c>
      <x:c r="AI97" s="22" t="str">
        <x:v>Not stated</x:v>
      </x:c>
      <x:c r="AJ97" s="22" t="str">
        <x:v>No prepay stated for displayed offer</x:v>
      </x:c>
      <x:c r="AK97" s="22" t="str">
        <x:v>CXone Mpower AI across packages; AI Agent in Ultimate</x:v>
      </x:c>
      <x:c r="AL97" s="22" t="str">
        <x:v>AI Agent session</x:v>
      </x:c>
      <x:c r="AM97" s="22" t="str">
        <x:v>Discrete AI Agent session</x:v>
      </x:c>
      <x:c r="AN97" s="22" t="str">
        <x:v>Not publicly disclosed</x:v>
      </x:c>
      <x:c r="AO97" s="22" t="str">
        <x:v>$0.25 per session</x:v>
      </x:c>
      <x:c r="AP97" s="22" t="str">
        <x:v>$0.25 per session</x:v>
      </x:c>
      <x:c r="AQ97" s="22" t="str">
        <x:v>Public base price: $110-$249/agent/month package ladder. Source: https://www.nice.com/pricing</x:v>
      </x:c>
      <x:c r="AR97" s="22" t="str">
        <x:v>Minimum AI-eligible plan/access: Digital Agent / package ladder; Ultimate for AI Agent session economics. AI packaging: CXone Mpower AI across packages; AI Agent in Ultimate.</x:v>
      </x:c>
      <x:c r="AS97" s="22" t="str">
        <x:v>Minimum commitment: No prepay stated for displayed offer; billing cadence: Monthly billing in arrears; minimum AI access cost: $110/agent/month for AI-enabled routing entry; Ultimate AI Agent economics at $249/agent/month plus $0.25/session.</x:v>
      </x:c>
      <x:c r="AT97" s="22" t="str">
        <x:v>AI packaging: CXone Mpower AI across packages; AI Agent in Ultimate. Capability: CXone Mpower AI.</x:v>
      </x:c>
      <x:c r="AU97" s="22" t="str">
        <x:v>AI billing unit or explicit no-meter basis: AI Agent session. Supporting language/value: Official NICE pricing displays packages at $110, $135, $169, $209 and $249 per agent/month; the Ultimate AI Agent package adds $0.25 per session and is billed monthly in arrears.</x:v>
      </x:c>
      <x:c r="AV97" s="22" t="str">
        <x:v>Unit definition: Discrete AI Agent session.</x:v>
      </x:c>
      <x:c r="AW97" s="22" t="str">
        <x:v>Criterion not passed.</x:v>
      </x:c>
      <x:c r="AX97" s="22" t="str">
        <x:v>Incremental/overage price: $0.25 per session.</x:v>
      </x:c>
      <x:c r="AY97" s="22" t="str">
        <x:v>Minimum AI access cost: $110/agent/month for AI-enabled routing entry; Ultimate AI Agent economics at $249/agent/month plus $0.25/session.</x:v>
      </x:c>
      <x:c r="AZ97" s="22" t="str">
        <x:v>Marginal AI usage cost: $0.25 per session.</x:v>
      </x:c>
      <x:c r="BA97" s="22" t="str">
        <x:v>Priority: score 9-10</x:v>
      </x:c>
      <x:c r="BB97" s="22" t="n">
        <x:v>9</x:v>
      </x:c>
      <x:c r="BC97" s="22" t="n">
        <x:f>R97-BB97</x:f>
        <x:v>0</x:v>
      </x:c>
      <x:c r="BD97" s="22" t="str">
        <x:f>IF(R97=SUM(H97:Q97),"PASS","FAIL")</x:f>
        <x:v>PASS</x:v>
      </x:c>
      <x:c r="BE97" s="22" t="str">
        <x:f>IF(S97=IF(R97&gt;=9,"Fully calculable",IF(R97&gt;=7,"Substantially calculable",IF(R97&gt;=4,"Partially calculable",IF(R97&gt;=1,"Limited disclosure","Not publicly calculable")))),"PASS","FAIL")</x:f>
        <x:v>PASS</x:v>
      </x:c>
      <x:c r="BF97" s="22" t="str">
        <x:f>IF(H97=0,"PASS",IF(AND(AQ97&lt;&gt;"",ISERROR(SEARCH("Criterion not passed",AQ97)),ISERROR(SEARCH("not fully recorded",AQ97))),"PASS","FAIL"))</x:f>
        <x:v>PASS</x:v>
      </x:c>
      <x:c r="BG97" s="22" t="str">
        <x:f>IF(I97=0,"PASS",IF(AND(AR97&lt;&gt;"",ISERROR(SEARCH("Criterion not passed",AR97)),ISERROR(SEARCH("not fully recorded",AR97))),"PASS","FAIL"))</x:f>
        <x:v>PASS</x:v>
      </x:c>
      <x:c r="BH97" s="22" t="str">
        <x:f>IF(J97=0,"PASS",IF(AND(AS97&lt;&gt;"",ISERROR(SEARCH("Criterion not passed",AS97)),ISERROR(SEARCH("not fully recorded",AS97))),"PASS","FAIL"))</x:f>
        <x:v>PASS</x:v>
      </x:c>
      <x:c r="BI97" s="22" t="str">
        <x:f>IF(K97=0,"PASS",IF(AND(AT97&lt;&gt;"",ISERROR(SEARCH("Criterion not passed",AT97)),ISERROR(SEARCH("not fully recorded",AT97))),"PASS","FAIL"))</x:f>
        <x:v>PASS</x:v>
      </x:c>
      <x:c r="BJ97" s="22" t="str">
        <x:f>IF(L97=0,"PASS",IF(AND(AU97&lt;&gt;"",ISERROR(SEARCH("Criterion not passed",AU97)),ISERROR(SEARCH("not fully recorded",AU97)),ISERROR(SEARCH("not publicly disclosed",AU97)),ISERROR(SEARCH("not disclosed",AU97)),ISERROR(SEARCH("not recorded",AU97)),ISERROR(SEARCH("not publicly defined",AU97)),ISERROR(SEARCH("not defined",AU97))),"PASS","FAIL"))</x:f>
        <x:v>PASS</x:v>
      </x:c>
      <x:c r="BK97" s="22" t="str">
        <x:f>IF(M97=0,"PASS",IF(AND(AV97&lt;&gt;"",ISERROR(SEARCH("Criterion not passed",AV97)),ISERROR(SEARCH("not fully recorded",AV97)),ISERROR(SEARCH("not publicly disclosed",AV97)),ISERROR(SEARCH("not disclosed",AV97)),ISERROR(SEARCH("not recorded",AV97)),ISERROR(SEARCH("not publicly defined",AV97)),ISERROR(SEARCH("not defined",AV97))),"PASS","FAIL"))</x:f>
        <x:v>PASS</x:v>
      </x:c>
      <x:c r="BL97" s="22" t="str">
        <x:f>IF(N97=0,"PASS",IF(AND(AW97&lt;&gt;"",ISERROR(SEARCH("Criterion not passed",AW97)),ISERROR(SEARCH("not fully recorded",AW97)),ISERROR(SEARCH("not publicly disclosed",AW97)),ISERROR(SEARCH("not disclosed",AW97)),ISERROR(SEARCH("not recorded",AW97)),ISERROR(SEARCH("not quantified",AW97)),ISERROR(SEARCH("one-time rather than recurring",AW97))),"PASS","FAIL"))</x:f>
        <x:v>PASS</x:v>
      </x:c>
      <x:c r="BM97" s="22" t="str">
        <x:f>IF(O97=0,"PASS",IF(AND(AX97&lt;&gt;"",ISERROR(SEARCH("Criterion not passed",AX97)),ISERROR(SEARCH("not fully recorded",AX97)),ISERROR(SEARCH("not publicly disclosed",AX97)),ISERROR(SEARCH("not disclosed",AX97)),ISERROR(SEARCH("not recorded",AX97)),ISERROR(SEARCH("not quantified",AX97)),ISERROR(SEARCH("no public",AX97))),"PASS","FAIL"))</x:f>
        <x:v>PASS</x:v>
      </x:c>
      <x:c r="BN97" s="22" t="str">
        <x:f>IF(P97=0,"PASS",IF(AND(AY97&lt;&gt;"",ISERROR(SEARCH("Criterion not passed",AY97)),ISERROR(SEARCH("not fully recorded",AY97)),ISERROR(SEARCH("not publicly calculable",AY97)),ISERROR(SEARCH("not calculable",AY97)),ISERROR(SEARCH("not recorded",AY97))),"PASS","FAIL"))</x:f>
        <x:v>PASS</x:v>
      </x:c>
      <x:c r="BO97" s="22" t="str">
        <x:f>IF(Q97=0,"PASS",IF(AND(AZ97&lt;&gt;"",ISERROR(SEARCH("Criterion not passed",AZ97)),ISERROR(SEARCH("not fully recorded",AZ97)),ISERROR(SEARCH("not publicly calculable",AZ97)),ISERROR(SEARCH("not calculable",AZ97)),ISERROR(SEARCH("not recorded",AZ97))),"PASS","FAIL"))</x:f>
        <x:v>PASS</x:v>
      </x:c>
      <x:c r="BP97" s="22" t="str">
        <x:f>IF(COUNTIF(BF97:BO97,"FAIL")=0,"PASS","FAIL")</x:f>
        <x:v>PASS</x:v>
      </x:c>
      <x:c r="BQ97" s="22" t="str"/>
      <x:c r="BR97" s="22" t="str"/>
      <x:c r="BS97" s="22" t="str"/>
      <x:c r="BT97" s="22" t="str"/>
      <x:c r="BU97" s="22" t="str"/>
      <x:c r="BV97" s="22" t="str"/>
    </x:row>
    <x:row r="98" ht="36" customHeight="1">
      <x:c r="A98" s="22" t="str">
        <x:v>V096</x:v>
      </x:c>
      <x:c r="B98" s="22" t="str">
        <x:v>Sierra</x:v>
      </x:c>
      <x:c r="C98" s="22" t="str">
        <x:v>Customer engagement and service</x:v>
      </x:c>
      <x:c r="D98" s="22" t="str">
        <x:v>Sierra AI Agent</x:v>
      </x:c>
      <x:c r="E98" s="22" t="str">
        <x:v>No numeric public price</x:v>
      </x:c>
      <x:c r="F98" s="22" t="str">
        <x:v>Not publicly calculable</x:v>
      </x:c>
      <x:c r="G98" s="22" t="str">
        <x:v>Outcome-based pricing</x:v>
      </x:c>
      <x:c r="H98" s="22" t="n">
        <x:v>0</x:v>
      </x:c>
      <x:c r="I98" s="22" t="n">
        <x:v>0</x:v>
      </x:c>
      <x:c r="J98" s="22" t="n">
        <x:v>0</x:v>
      </x:c>
      <x:c r="K98" s="22" t="n">
        <x:v>1</x:v>
      </x:c>
      <x:c r="L98" s="22" t="n">
        <x:v>1</x:v>
      </x:c>
      <x:c r="M98" s="22" t="n">
        <x:v>1</x:v>
      </x:c>
      <x:c r="N98" s="22" t="n">
        <x:v>0</x:v>
      </x:c>
      <x:c r="O98" s="22" t="n">
        <x:v>0</x:v>
      </x:c>
      <x:c r="P98" s="22" t="n">
        <x:v>0</x:v>
      </x:c>
      <x:c r="Q98" s="22" t="n">
        <x:v>0</x:v>
      </x:c>
      <x:c r="R98" s="22" t="n">
        <x:f>SUM(H98:Q98)</x:f>
        <x:v>3</x:v>
      </x:c>
      <x:c r="S98" s="22" t="str">
        <x:f>IF(R98=0,"Not publicly calculable",IF(R98&lt;=3,"Limited disclosure",IF(R98&lt;=6,"Partially calculable",IF(R98&lt;=8,"Substantially calculable","Fully calculable"))))</x:f>
        <x:v>Limited disclosure</x:v>
      </x:c>
      <x:c r="T98" s="22" t="str">
        <x:v>AI-assisted adjudicated r4</x:v>
      </x:c>
      <x:c r="U98" s="22" t="str">
        <x:v>Research complete - publication drafting pending</x:v>
      </x:c>
      <x:c r="V98" s="22" t="str">
        <x:v>https://sierra.ai/pricing</x:v>
      </x:c>
      <x:c r="W98" s="22" t="str">
        <x:v>https://sierra.ai/</x:v>
      </x:c>
      <x:c r="X98" s="22" t="str">
        <x:v>Sierra official pricing/product page (descriptive record; live HTML title not independently captured in r2)</x:v>
      </x:c>
      <x:c r="Y98" s="22" t="str">
        <x:v>https://sierra.ai/pricing</x:v>
      </x:c>
      <x:c r="Z98" s="22" t="str">
        <x:v>https://sierra.ai/</x:v>
      </x:c>
      <x:c r="AA98" s="22" t="str">
        <x:v>Official Sierra pricing describes outcome-based billing with examples such as resolved conversations, completed purchases, or saved memberships.</x:v>
      </x:c>
      <x:c r="AB98" s="22" t="str">
        <x:v>Official Sierra pricing describes outcome-based billing with examples such as resolved conversations, completed purchases, or saved memberships.</x:v>
      </x:c>
      <x:c r="AC98" s="22" t="str">
        <x:v>Outcome types are defined, but no standard numeric rate, minimum, allowance, or marginal schedule is public.</x:v>
      </x:c>
      <x:c r="AD98" s="22" t="str">
        <x:v>2026-07-12</x:v>
      </x:c>
      <x:c r="AE98" s="22" t="str">
        <x:v>Unauthenticated public web; locale not controllable; researcher context Asia/Kolkata</x:v>
      </x:c>
      <x:c r="AF98" s="22" t="str">
        <x:v>Not applicable / not displayed</x:v>
      </x:c>
      <x:c r="AG98" s="22" t="str">
        <x:v>Not publicly stated</x:v>
      </x:c>
      <x:c r="AH98" s="22" t="str">
        <x:v>Not publicly established</x:v>
      </x:c>
      <x:c r="AI98" s="22" t="str">
        <x:v>Not publicly stated</x:v>
      </x:c>
      <x:c r="AJ98" s="22" t="str">
        <x:v>Not publicly stated</x:v>
      </x:c>
      <x:c r="AK98" s="22" t="str">
        <x:v>AI Agent sold on outcomes</x:v>
      </x:c>
      <x:c r="AL98" s="22" t="str">
        <x:v>Business outcome</x:v>
      </x:c>
      <x:c r="AM98" s="22" t="str">
        <x:v>Examples include resolved conversations, purchases and saved memberships</x:v>
      </x:c>
      <x:c r="AN98" s="22" t="str">
        <x:v>Not publicly disclosed</x:v>
      </x:c>
      <x:c r="AO98" s="22" t="str">
        <x:v>Not publicly disclosed</x:v>
      </x:c>
      <x:c r="AP98" s="22" t="str">
        <x:v>Criterion not passed</x:v>
      </x:c>
      <x:c r="AQ98" s="22" t="str">
        <x:v>Criterion not passed.</x:v>
      </x:c>
      <x:c r="AR98" s="22" t="str">
        <x:v>Criterion not passed.</x:v>
      </x:c>
      <x:c r="AS98" s="22" t="str">
        <x:v>Criterion not passed.</x:v>
      </x:c>
      <x:c r="AT98" s="22" t="str">
        <x:v>AI packaging: AI Agent sold on outcomes. Capability: Sierra AI Agent.</x:v>
      </x:c>
      <x:c r="AU98" s="22" t="str">
        <x:v>AI billing unit or explicit no-meter basis: Business outcome. Supporting language/value: Official Sierra pricing describes outcome-based billing with examples such as resolved conversations, completed purchases, or saved memberships.</x:v>
      </x:c>
      <x:c r="AV98" s="22" t="str">
        <x:v>Unit definition: Examples include resolved conversations, purchases and saved memberships.</x:v>
      </x:c>
      <x:c r="AW98" s="22" t="str">
        <x:v>Criterion not passed.</x:v>
      </x:c>
      <x:c r="AX98" s="22" t="str">
        <x:v>Criterion not passed.</x:v>
      </x:c>
      <x:c r="AY98" s="22" t="str">
        <x:v>Criterion not passed.</x:v>
      </x:c>
      <x:c r="AZ98" s="22" t="str">
        <x:v>Criterion not passed.</x:v>
      </x:c>
      <x:c r="BA98" s="22" t="str">
        <x:v>Priority: score 0-3</x:v>
      </x:c>
      <x:c r="BB98" s="22" t="n">
        <x:v>3</x:v>
      </x:c>
      <x:c r="BC98" s="22" t="n">
        <x:f>R98-BB98</x:f>
        <x:v>0</x:v>
      </x:c>
      <x:c r="BD98" s="22" t="str">
        <x:f>IF(R98=SUM(H98:Q98),"PASS","FAIL")</x:f>
        <x:v>PASS</x:v>
      </x:c>
      <x:c r="BE98" s="22" t="str">
        <x:f>IF(S98=IF(R98&gt;=9,"Fully calculable",IF(R98&gt;=7,"Substantially calculable",IF(R98&gt;=4,"Partially calculable",IF(R98&gt;=1,"Limited disclosure","Not publicly calculable")))),"PASS","FAIL")</x:f>
        <x:v>PASS</x:v>
      </x:c>
      <x:c r="BF98" s="22" t="str">
        <x:f>IF(H98=0,"PASS",IF(AND(AQ98&lt;&gt;"",ISERROR(SEARCH("Criterion not passed",AQ98)),ISERROR(SEARCH("not fully recorded",AQ98))),"PASS","FAIL"))</x:f>
        <x:v>PASS</x:v>
      </x:c>
      <x:c r="BG98" s="22" t="str">
        <x:f>IF(I98=0,"PASS",IF(AND(AR98&lt;&gt;"",ISERROR(SEARCH("Criterion not passed",AR98)),ISERROR(SEARCH("not fully recorded",AR98))),"PASS","FAIL"))</x:f>
        <x:v>PASS</x:v>
      </x:c>
      <x:c r="BH98" s="22" t="str">
        <x:f>IF(J98=0,"PASS",IF(AND(AS98&lt;&gt;"",ISERROR(SEARCH("Criterion not passed",AS98)),ISERROR(SEARCH("not fully recorded",AS98))),"PASS","FAIL"))</x:f>
        <x:v>PASS</x:v>
      </x:c>
      <x:c r="BI98" s="22" t="str">
        <x:f>IF(K98=0,"PASS",IF(AND(AT98&lt;&gt;"",ISERROR(SEARCH("Criterion not passed",AT98)),ISERROR(SEARCH("not fully recorded",AT98))),"PASS","FAIL"))</x:f>
        <x:v>PASS</x:v>
      </x:c>
      <x:c r="BJ98" s="22" t="str">
        <x:f>IF(L98=0,"PASS",IF(AND(AU98&lt;&gt;"",ISERROR(SEARCH("Criterion not passed",AU98)),ISERROR(SEARCH("not fully recorded",AU98)),ISERROR(SEARCH("not publicly disclosed",AU98)),ISERROR(SEARCH("not disclosed",AU98)),ISERROR(SEARCH("not recorded",AU98)),ISERROR(SEARCH("not publicly defined",AU98)),ISERROR(SEARCH("not defined",AU98))),"PASS","FAIL"))</x:f>
        <x:v>PASS</x:v>
      </x:c>
      <x:c r="BK98" s="22" t="str">
        <x:f>IF(M98=0,"PASS",IF(AND(AV98&lt;&gt;"",ISERROR(SEARCH("Criterion not passed",AV98)),ISERROR(SEARCH("not fully recorded",AV98)),ISERROR(SEARCH("not publicly disclosed",AV98)),ISERROR(SEARCH("not disclosed",AV98)),ISERROR(SEARCH("not recorded",AV98)),ISERROR(SEARCH("not publicly defined",AV98)),ISERROR(SEARCH("not defined",AV98))),"PASS","FAIL"))</x:f>
        <x:v>PASS</x:v>
      </x:c>
      <x:c r="BL98" s="22" t="str">
        <x:f>IF(N98=0,"PASS",IF(AND(AW98&lt;&gt;"",ISERROR(SEARCH("Criterion not passed",AW98)),ISERROR(SEARCH("not fully recorded",AW98)),ISERROR(SEARCH("not publicly disclosed",AW98)),ISERROR(SEARCH("not disclosed",AW98)),ISERROR(SEARCH("not recorded",AW98)),ISERROR(SEARCH("not quantified",AW98)),ISERROR(SEARCH("one-time rather than recurring",AW98))),"PASS","FAIL"))</x:f>
        <x:v>PASS</x:v>
      </x:c>
      <x:c r="BM98" s="22" t="str">
        <x:f>IF(O98=0,"PASS",IF(AND(AX98&lt;&gt;"",ISERROR(SEARCH("Criterion not passed",AX98)),ISERROR(SEARCH("not fully recorded",AX98)),ISERROR(SEARCH("not publicly disclosed",AX98)),ISERROR(SEARCH("not disclosed",AX98)),ISERROR(SEARCH("not recorded",AX98)),ISERROR(SEARCH("not quantified",AX98)),ISERROR(SEARCH("no public",AX98))),"PASS","FAIL"))</x:f>
        <x:v>PASS</x:v>
      </x:c>
      <x:c r="BN98" s="22" t="str">
        <x:f>IF(P98=0,"PASS",IF(AND(AY98&lt;&gt;"",ISERROR(SEARCH("Criterion not passed",AY98)),ISERROR(SEARCH("not fully recorded",AY98)),ISERROR(SEARCH("not publicly calculable",AY98)),ISERROR(SEARCH("not calculable",AY98)),ISERROR(SEARCH("not recorded",AY98))),"PASS","FAIL"))</x:f>
        <x:v>PASS</x:v>
      </x:c>
      <x:c r="BO98" s="22" t="str">
        <x:f>IF(Q98=0,"PASS",IF(AND(AZ98&lt;&gt;"",ISERROR(SEARCH("Criterion not passed",AZ98)),ISERROR(SEARCH("not fully recorded",AZ98)),ISERROR(SEARCH("not publicly calculable",AZ98)),ISERROR(SEARCH("not calculable",AZ98)),ISERROR(SEARCH("not recorded",AZ98))),"PASS","FAIL"))</x:f>
        <x:v>PASS</x:v>
      </x:c>
      <x:c r="BP98" s="22" t="str">
        <x:f>IF(COUNTIF(BF98:BO98,"FAIL")=0,"PASS","FAIL")</x:f>
        <x:v>PASS</x:v>
      </x:c>
      <x:c r="BQ98" s="22" t="str"/>
      <x:c r="BR98" s="22" t="str"/>
      <x:c r="BS98" s="22" t="str"/>
      <x:c r="BT98" s="22" t="str"/>
      <x:c r="BU98" s="22" t="str"/>
      <x:c r="BV98" s="22" t="str"/>
    </x:row>
    <x:row r="99" ht="36" customHeight="1">
      <x:c r="A99" s="22" t="str">
        <x:v>V097</x:v>
      </x:c>
      <x:c r="B99" s="22" t="str">
        <x:v>Talkdesk</x:v>
      </x:c>
      <x:c r="C99" s="22" t="str">
        <x:v>Customer engagement and service</x:v>
      </x:c>
      <x:c r="D99" s="22" t="str">
        <x:v>Talkdesk AI Agents</x:v>
      </x:c>
      <x:c r="E99" s="22" t="str">
        <x:v>$85/user/month Digital Essentials</x:v>
      </x:c>
      <x:c r="F99" s="22" t="str">
        <x:v>$85/user/month for the displayed plan including CXA</x:v>
      </x:c>
      <x:c r="G99" s="22" t="str">
        <x:v>Per-user subscription; AI capability included</x:v>
      </x:c>
      <x:c r="H99" s="22" t="n">
        <x:v>1</x:v>
      </x:c>
      <x:c r="I99" s="22" t="n">
        <x:v>1</x:v>
      </x:c>
      <x:c r="J99" s="22" t="n">
        <x:v>1</x:v>
      </x:c>
      <x:c r="K99" s="22" t="n">
        <x:v>1</x:v>
      </x:c>
      <x:c r="L99" s="22" t="n">
        <x:v>0</x:v>
      </x:c>
      <x:c r="M99" s="22" t="n">
        <x:v>0</x:v>
      </x:c>
      <x:c r="N99" s="22" t="n">
        <x:v>0</x:v>
      </x:c>
      <x:c r="O99" s="22" t="n">
        <x:v>0</x:v>
      </x:c>
      <x:c r="P99" s="22" t="n">
        <x:v>1</x:v>
      </x:c>
      <x:c r="Q99" s="22" t="n">
        <x:v>0</x:v>
      </x:c>
      <x:c r="R99" s="22" t="n">
        <x:f>SUM(H99:Q99)</x:f>
        <x:v>5</x:v>
      </x:c>
      <x:c r="S99" s="22" t="str">
        <x:f>IF(R99=0,"Not publicly calculable",IF(R99&lt;=3,"Limited disclosure",IF(R99&lt;=6,"Partially calculable",IF(R99&lt;=8,"Substantially calculable","Fully calculable"))))</x:f>
        <x:v>Partially calculable</x:v>
      </x:c>
      <x:c r="T99" s="22" t="str">
        <x:v>AI-assisted adjudicated r4</x:v>
      </x:c>
      <x:c r="U99" s="22" t="str">
        <x:v>Research complete - publication drafting pending</x:v>
      </x:c>
      <x:c r="V99" s="22" t="str">
        <x:v>https://www.talkdesk.com/pricing/</x:v>
      </x:c>
      <x:c r="W99" s="22" t="str">
        <x:v>https://www.talkdesk.com/pricing/</x:v>
      </x:c>
      <x:c r="X99" s="22" t="str">
        <x:v>Talkdesk official pricing/product page (descriptive record; live HTML title not independently captured in r2)</x:v>
      </x:c>
      <x:c r="Y99" s="22" t="str">
        <x:v>https://www.talkdesk.com/pricing/</x:v>
      </x:c>
      <x:c r="Z99" s="22" t="str"/>
      <x:c r="AA99" s="22" t="str">
        <x:v>Official pricing displays Digital Essentials at $85/user/month and includes CXA/AI capabilities in the commercial package.</x:v>
      </x:c>
      <x:c r="AB99" s="22" t="str">
        <x:v>Official pricing displays Digital Essentials at $85/user/month and includes CXA/AI capabilities in the commercial package.</x:v>
      </x:c>
      <x:c r="AC99" s="22" t="str">
        <x:v>No AI-specific meter, allowance, overage price, or marginal AI cost is disclosed.</x:v>
      </x:c>
      <x:c r="AD99" s="22" t="str">
        <x:v>2026-07-12</x:v>
      </x:c>
      <x:c r="AE99" s="22" t="str">
        <x:v>Unauthenticated public web; locale not controllable; researcher context Asia/Kolkata</x:v>
      </x:c>
      <x:c r="AF99" s="22" t="str">
        <x:v>USD</x:v>
      </x:c>
      <x:c r="AG99" s="22" t="str">
        <x:v>Monthly rate displayed</x:v>
      </x:c>
      <x:c r="AH99" s="22" t="str">
        <x:v>Digital Essentials</x:v>
      </x:c>
      <x:c r="AI99" s="22" t="str">
        <x:v>Not stated</x:v>
      </x:c>
      <x:c r="AJ99" s="22" t="str">
        <x:v>One billing period; commitment calculable from displayed public price</x:v>
      </x:c>
      <x:c r="AK99" s="22" t="str">
        <x:v>CXA / AI capability included</x:v>
      </x:c>
      <x:c r="AL99" s="22" t="str">
        <x:v>Not publicly disclosed</x:v>
      </x:c>
      <x:c r="AM99" s="22" t="str">
        <x:v>Not publicly disclosed</x:v>
      </x:c>
      <x:c r="AN99" s="22" t="str">
        <x:v>Not publicly disclosed</x:v>
      </x:c>
      <x:c r="AO99" s="22" t="str">
        <x:v>Not publicly disclosed</x:v>
      </x:c>
      <x:c r="AP99" s="22" t="str">
        <x:v>Criterion not passed</x:v>
      </x:c>
      <x:c r="AQ99" s="22" t="str">
        <x:v>Public base price: $85/user/month Digital Essentials. Source: https://www.talkdesk.com/pricing/</x:v>
      </x:c>
      <x:c r="AR99" s="22" t="str">
        <x:v>Minimum AI-eligible plan/access: Digital Essentials. AI packaging: CXA / AI capability included.</x:v>
      </x:c>
      <x:c r="AS99" s="22" t="str">
        <x:v>Minimum commitment: One billing period; commitment calculable from displayed public price; billing cadence: Monthly rate displayed; minimum AI access cost: $85/user/month for the displayed plan including CXA.</x:v>
      </x:c>
      <x:c r="AT99" s="22" t="str">
        <x:v>AI packaging: CXA / AI capability included. Capability: Talkdesk AI Agents.</x:v>
      </x:c>
      <x:c r="AU99" s="22" t="str">
        <x:v>Criterion not passed.</x:v>
      </x:c>
      <x:c r="AV99" s="22" t="str">
        <x:v>Criterion not passed.</x:v>
      </x:c>
      <x:c r="AW99" s="22" t="str">
        <x:v>Criterion not passed.</x:v>
      </x:c>
      <x:c r="AX99" s="22" t="str">
        <x:v>Criterion not passed.</x:v>
      </x:c>
      <x:c r="AY99" s="22" t="str">
        <x:v>Minimum AI access cost: $85/user/month for the displayed plan including CXA.</x:v>
      </x:c>
      <x:c r="AZ99" s="22" t="str">
        <x:v>Criterion not passed.</x:v>
      </x:c>
      <x:c r="BA99" s="22" t="str">
        <x:v>Priority: changed in r1 repair</x:v>
      </x:c>
      <x:c r="BB99" s="22" t="n">
        <x:v>5</x:v>
      </x:c>
      <x:c r="BC99" s="22" t="n">
        <x:f>R99-BB99</x:f>
        <x:v>0</x:v>
      </x:c>
      <x:c r="BD99" s="22" t="str">
        <x:f>IF(R99=SUM(H99:Q99),"PASS","FAIL")</x:f>
        <x:v>PASS</x:v>
      </x:c>
      <x:c r="BE99" s="22" t="str">
        <x:f>IF(S99=IF(R99&gt;=9,"Fully calculable",IF(R99&gt;=7,"Substantially calculable",IF(R99&gt;=4,"Partially calculable",IF(R99&gt;=1,"Limited disclosure","Not publicly calculable")))),"PASS","FAIL")</x:f>
        <x:v>PASS</x:v>
      </x:c>
      <x:c r="BF99" s="22" t="str">
        <x:f>IF(H99=0,"PASS",IF(AND(AQ99&lt;&gt;"",ISERROR(SEARCH("Criterion not passed",AQ99)),ISERROR(SEARCH("not fully recorded",AQ99))),"PASS","FAIL"))</x:f>
        <x:v>PASS</x:v>
      </x:c>
      <x:c r="BG99" s="22" t="str">
        <x:f>IF(I99=0,"PASS",IF(AND(AR99&lt;&gt;"",ISERROR(SEARCH("Criterion not passed",AR99)),ISERROR(SEARCH("not fully recorded",AR99))),"PASS","FAIL"))</x:f>
        <x:v>PASS</x:v>
      </x:c>
      <x:c r="BH99" s="22" t="str">
        <x:f>IF(J99=0,"PASS",IF(AND(AS99&lt;&gt;"",ISERROR(SEARCH("Criterion not passed",AS99)),ISERROR(SEARCH("not fully recorded",AS99))),"PASS","FAIL"))</x:f>
        <x:v>PASS</x:v>
      </x:c>
      <x:c r="BI99" s="22" t="str">
        <x:f>IF(K99=0,"PASS",IF(AND(AT99&lt;&gt;"",ISERROR(SEARCH("Criterion not passed",AT99)),ISERROR(SEARCH("not fully recorded",AT99))),"PASS","FAIL"))</x:f>
        <x:v>PASS</x:v>
      </x:c>
      <x:c r="BJ99" s="22" t="str">
        <x:f>IF(L99=0,"PASS",IF(AND(AU99&lt;&gt;"",ISERROR(SEARCH("Criterion not passed",AU99)),ISERROR(SEARCH("not fully recorded",AU99)),ISERROR(SEARCH("not publicly disclosed",AU99)),ISERROR(SEARCH("not disclosed",AU99)),ISERROR(SEARCH("not recorded",AU99)),ISERROR(SEARCH("not publicly defined",AU99)),ISERROR(SEARCH("not defined",AU99))),"PASS","FAIL"))</x:f>
        <x:v>PASS</x:v>
      </x:c>
      <x:c r="BK99" s="22" t="str">
        <x:f>IF(M99=0,"PASS",IF(AND(AV99&lt;&gt;"",ISERROR(SEARCH("Criterion not passed",AV99)),ISERROR(SEARCH("not fully recorded",AV99)),ISERROR(SEARCH("not publicly disclosed",AV99)),ISERROR(SEARCH("not disclosed",AV99)),ISERROR(SEARCH("not recorded",AV99)),ISERROR(SEARCH("not publicly defined",AV99)),ISERROR(SEARCH("not defined",AV99))),"PASS","FAIL"))</x:f>
        <x:v>PASS</x:v>
      </x:c>
      <x:c r="BL99" s="22" t="str">
        <x:f>IF(N99=0,"PASS",IF(AND(AW99&lt;&gt;"",ISERROR(SEARCH("Criterion not passed",AW99)),ISERROR(SEARCH("not fully recorded",AW99)),ISERROR(SEARCH("not publicly disclosed",AW99)),ISERROR(SEARCH("not disclosed",AW99)),ISERROR(SEARCH("not recorded",AW99)),ISERROR(SEARCH("not quantified",AW99)),ISERROR(SEARCH("one-time rather than recurring",AW99))),"PASS","FAIL"))</x:f>
        <x:v>PASS</x:v>
      </x:c>
      <x:c r="BM99" s="22" t="str">
        <x:f>IF(O99=0,"PASS",IF(AND(AX99&lt;&gt;"",ISERROR(SEARCH("Criterion not passed",AX99)),ISERROR(SEARCH("not fully recorded",AX99)),ISERROR(SEARCH("not publicly disclosed",AX99)),ISERROR(SEARCH("not disclosed",AX99)),ISERROR(SEARCH("not recorded",AX99)),ISERROR(SEARCH("not quantified",AX99)),ISERROR(SEARCH("no public",AX99))),"PASS","FAIL"))</x:f>
        <x:v>PASS</x:v>
      </x:c>
      <x:c r="BN99" s="22" t="str">
        <x:f>IF(P99=0,"PASS",IF(AND(AY99&lt;&gt;"",ISERROR(SEARCH("Criterion not passed",AY99)),ISERROR(SEARCH("not fully recorded",AY99)),ISERROR(SEARCH("not publicly calculable",AY99)),ISERROR(SEARCH("not calculable",AY99)),ISERROR(SEARCH("not recorded",AY99))),"PASS","FAIL"))</x:f>
        <x:v>PASS</x:v>
      </x:c>
      <x:c r="BO99" s="22" t="str">
        <x:f>IF(Q99=0,"PASS",IF(AND(AZ99&lt;&gt;"",ISERROR(SEARCH("Criterion not passed",AZ99)),ISERROR(SEARCH("not fully recorded",AZ99)),ISERROR(SEARCH("not publicly calculable",AZ99)),ISERROR(SEARCH("not calculable",AZ99)),ISERROR(SEARCH("not recorded",AZ99))),"PASS","FAIL"))</x:f>
        <x:v>PASS</x:v>
      </x:c>
      <x:c r="BP99" s="22" t="str">
        <x:f>IF(COUNTIF(BF99:BO99,"FAIL")=0,"PASS","FAIL")</x:f>
        <x:v>PASS</x:v>
      </x:c>
      <x:c r="BQ99" s="22" t="str"/>
      <x:c r="BR99" s="22" t="str"/>
      <x:c r="BS99" s="22" t="str"/>
      <x:c r="BT99" s="22" t="str"/>
      <x:c r="BU99" s="22" t="str"/>
      <x:c r="BV99" s="22" t="str"/>
    </x:row>
    <x:row r="100" ht="36" customHeight="1">
      <x:c r="A100" s="22" t="str">
        <x:v>V098</x:v>
      </x:c>
      <x:c r="B100" s="22" t="str">
        <x:v>Tidio</x:v>
      </x:c>
      <x:c r="C100" s="22" t="str">
        <x:v>Customer engagement and service</x:v>
      </x:c>
      <x:c r="D100" s="22" t="str">
        <x:v>Lyro AI Agent</x:v>
      </x:c>
      <x:c r="E100" s="22" t="str">
        <x:v>Standalone Lyro starts at $32.50/month</x:v>
      </x:c>
      <x:c r="F100" s="22" t="str">
        <x:v>$32.50/month for 50 Lyro AI conversations</x:v>
      </x:c>
      <x:c r="G100" s="22" t="str">
        <x:v>AI conversations; package tiers rather than a public overage rate</x:v>
      </x:c>
      <x:c r="H100" s="22" t="n">
        <x:v>1</x:v>
      </x:c>
      <x:c r="I100" s="22" t="n">
        <x:v>1</x:v>
      </x:c>
      <x:c r="J100" s="22" t="n">
        <x:v>1</x:v>
      </x:c>
      <x:c r="K100" s="22" t="n">
        <x:v>1</x:v>
      </x:c>
      <x:c r="L100" s="22" t="n">
        <x:v>1</x:v>
      </x:c>
      <x:c r="M100" s="22" t="n">
        <x:v>1</x:v>
      </x:c>
      <x:c r="N100" s="22" t="n">
        <x:v>1</x:v>
      </x:c>
      <x:c r="O100" s="22" t="n">
        <x:v>0</x:v>
      </x:c>
      <x:c r="P100" s="22" t="n">
        <x:v>1</x:v>
      </x:c>
      <x:c r="Q100" s="22" t="n">
        <x:v>0</x:v>
      </x:c>
      <x:c r="R100" s="22" t="n">
        <x:f>SUM(H100:Q100)</x:f>
        <x:v>8</x:v>
      </x:c>
      <x:c r="S100" s="22" t="str">
        <x:f>IF(R100=0,"Not publicly calculable",IF(R100&lt;=3,"Limited disclosure",IF(R100&lt;=6,"Partially calculable",IF(R100&lt;=8,"Substantially calculable","Fully calculable"))))</x:f>
        <x:v>Substantially calculable</x:v>
      </x:c>
      <x:c r="T100" s="22" t="str">
        <x:v>AI-assisted adjudicated r4</x:v>
      </x:c>
      <x:c r="U100" s="22" t="str">
        <x:v>Research complete - publication drafting pending</x:v>
      </x:c>
      <x:c r="V100" s="22" t="str">
        <x:v>https://www.tidio.com/pricing/</x:v>
      </x:c>
      <x:c r="W100" s="22" t="str">
        <x:v>https://www.tidio.com/lyro/</x:v>
      </x:c>
      <x:c r="X100" s="22" t="str">
        <x:v>Tidio Pricing; The Lyro AI agent limit</x:v>
      </x:c>
      <x:c r="Y100" s="22" t="str">
        <x:v>https://www.tidio.com/pricing/</x:v>
      </x:c>
      <x:c r="Z100" s="22" t="str">
        <x:v>https://help.tidio.com/hc/en-us/articles/13924459295900-The-Lyro-AI-agent-limit</x:v>
      </x:c>
      <x:c r="AA100" s="22" t="str">
        <x:v>Tidio publishes a standalone Lyro starting price of $32.50 per month for 50 AI conversations and exposes volume tiers in a public calculator.</x:v>
      </x:c>
      <x:c r="AB100" s="22" t="str">
        <x:v>Lyro starts at $32.50/month for 50 AI conversations; one use is Lyro's first response in a new conversation or ticket thread.</x:v>
      </x:c>
      <x:c r="AC100" s="22" t="str">
        <x:v>The calculator does not present a single marginal overage price; capture the chosen tier and annual/monthly setting.</x:v>
      </x:c>
      <x:c r="AD100" s="22" t="str">
        <x:v>2026-07-12</x:v>
      </x:c>
      <x:c r="AE100" s="22" t="str">
        <x:v>Unauthenticated public web; locale not controllable; researcher context Asia/Kolkata</x:v>
      </x:c>
      <x:c r="AF100" s="22" t="str">
        <x:v>USD</x:v>
      </x:c>
      <x:c r="AG100" s="22" t="str">
        <x:v>Monthly</x:v>
      </x:c>
      <x:c r="AH100" s="22" t="str">
        <x:v>Standalone Lyro starting package: 50 AI conversations</x:v>
      </x:c>
      <x:c r="AI100" s="22" t="str">
        <x:v>Not publicly stated</x:v>
      </x:c>
      <x:c r="AJ100" s="22" t="str">
        <x:v>One billing period; commitment calculable from displayed public price</x:v>
      </x:c>
      <x:c r="AK100" s="22" t="str">
        <x:v>AI conversations; package tiers rather than a public overage rate</x:v>
      </x:c>
      <x:c r="AL100" s="22" t="str">
        <x:v>Lyro AI conversation</x:v>
      </x:c>
      <x:c r="AM100" s="22" t="str">
        <x:v>Lyro's first response in a newly started conversation or ticket thread; later replies in the same thread do not consume another unit</x:v>
      </x:c>
      <x:c r="AN100" s="22" t="str">
        <x:v>50 Lyro AI conversations/month on the starting paid package</x:v>
      </x:c>
      <x:c r="AO100" s="22" t="str">
        <x:v>Higher quotas use package tiers or custom pricing, not a single public marginal overage; C8 remains 0.</x:v>
      </x:c>
      <x:c r="AP100" s="22" t="str">
        <x:v>Not calculable from the tiered calculator; C10 remains 0.</x:v>
      </x:c>
      <x:c r="AQ100" s="22" t="str">
        <x:v>Public base price: Standalone Lyro starts at $32.50/month. Source: https://www.tidio.com/pricing/</x:v>
      </x:c>
      <x:c r="AR100" s="22" t="str">
        <x:v>Minimum AI-eligible plan/access: Standalone Lyro starting package: 50 AI conversations. AI packaging: AI conversations; package tiers rather than a public overage rate.</x:v>
      </x:c>
      <x:c r="AS100" s="22" t="str">
        <x:v>Minimum commitment: One billing period; commitment calculable from displayed public price; billing cadence: Monthly; minimum AI access cost: $32.50/month for 50 Lyro AI conversations.</x:v>
      </x:c>
      <x:c r="AT100" s="22" t="str">
        <x:v>AI packaging: AI conversations; package tiers rather than a public overage rate. Capability: Lyro AI Agent.</x:v>
      </x:c>
      <x:c r="AU100" s="22" t="str">
        <x:v>AI billing unit or explicit no-meter basis: Lyro AI conversation. Supporting language/value: Lyro starts at $32.50/month for 50 AI conversations; one use is Lyro's first response in a new conversation or ticket thread.</x:v>
      </x:c>
      <x:c r="AV100" s="22" t="str">
        <x:v>Unit definition: Lyro's first response in a newly started conversation or ticket thread; later replies in the same thread do not consume another unit.</x:v>
      </x:c>
      <x:c r="AW100" s="22" t="str">
        <x:v>Recurring allowance: 50 Lyro AI conversations/month on the starting paid package.</x:v>
      </x:c>
      <x:c r="AX100" s="22" t="str">
        <x:v>Criterion not passed.</x:v>
      </x:c>
      <x:c r="AY100" s="22" t="str">
        <x:v>Minimum AI access cost: $32.50/month for 50 Lyro AI conversations.</x:v>
      </x:c>
      <x:c r="AZ100" s="22" t="str">
        <x:v>Criterion not passed.</x:v>
      </x:c>
      <x:c r="BA100" s="22" t="str">
        <x:v>Priority: criterion/evidence conflict repair</x:v>
      </x:c>
      <x:c r="BB100" s="22" t="n">
        <x:v>8</x:v>
      </x:c>
      <x:c r="BC100" s="22" t="n">
        <x:f>R100-BB100</x:f>
        <x:v>0</x:v>
      </x:c>
      <x:c r="BD100" s="22" t="str">
        <x:f>IF(R100=SUM(H100:Q100),"PASS","FAIL")</x:f>
        <x:v>PASS</x:v>
      </x:c>
      <x:c r="BE100" s="22" t="str">
        <x:f>IF(S100=IF(R100&gt;=9,"Fully calculable",IF(R100&gt;=7,"Substantially calculable",IF(R100&gt;=4,"Partially calculable",IF(R100&gt;=1,"Limited disclosure","Not publicly calculable")))),"PASS","FAIL")</x:f>
        <x:v>PASS</x:v>
      </x:c>
      <x:c r="BF100" s="22" t="str">
        <x:f>IF(H100=0,"PASS",IF(AND(AQ100&lt;&gt;"",ISERROR(SEARCH("Criterion not passed",AQ100)),ISERROR(SEARCH("not fully recorded",AQ100))),"PASS","FAIL"))</x:f>
        <x:v>PASS</x:v>
      </x:c>
      <x:c r="BG100" s="22" t="str">
        <x:f>IF(I100=0,"PASS",IF(AND(AR100&lt;&gt;"",ISERROR(SEARCH("Criterion not passed",AR100)),ISERROR(SEARCH("not fully recorded",AR100))),"PASS","FAIL"))</x:f>
        <x:v>PASS</x:v>
      </x:c>
      <x:c r="BH100" s="22" t="str">
        <x:f>IF(J100=0,"PASS",IF(AND(AS100&lt;&gt;"",ISERROR(SEARCH("Criterion not passed",AS100)),ISERROR(SEARCH("not fully recorded",AS100))),"PASS","FAIL"))</x:f>
        <x:v>PASS</x:v>
      </x:c>
      <x:c r="BI100" s="22" t="str">
        <x:f>IF(K100=0,"PASS",IF(AND(AT100&lt;&gt;"",ISERROR(SEARCH("Criterion not passed",AT100)),ISERROR(SEARCH("not fully recorded",AT100))),"PASS","FAIL"))</x:f>
        <x:v>PASS</x:v>
      </x:c>
      <x:c r="BJ100" s="22" t="str">
        <x:f>IF(L100=0,"PASS",IF(AND(AU100&lt;&gt;"",ISERROR(SEARCH("Criterion not passed",AU100)),ISERROR(SEARCH("not fully recorded",AU100)),ISERROR(SEARCH("not publicly disclosed",AU100)),ISERROR(SEARCH("not disclosed",AU100)),ISERROR(SEARCH("not recorded",AU100)),ISERROR(SEARCH("not publicly defined",AU100)),ISERROR(SEARCH("not defined",AU100))),"PASS","FAIL"))</x:f>
        <x:v>PASS</x:v>
      </x:c>
      <x:c r="BK100" s="22" t="str">
        <x:f>IF(M100=0,"PASS",IF(AND(AV100&lt;&gt;"",ISERROR(SEARCH("Criterion not passed",AV100)),ISERROR(SEARCH("not fully recorded",AV100)),ISERROR(SEARCH("not publicly disclosed",AV100)),ISERROR(SEARCH("not disclosed",AV100)),ISERROR(SEARCH("not recorded",AV100)),ISERROR(SEARCH("not publicly defined",AV100)),ISERROR(SEARCH("not defined",AV100))),"PASS","FAIL"))</x:f>
        <x:v>PASS</x:v>
      </x:c>
      <x:c r="BL100" s="22" t="str">
        <x:f>IF(N100=0,"PASS",IF(AND(AW100&lt;&gt;"",ISERROR(SEARCH("Criterion not passed",AW100)),ISERROR(SEARCH("not fully recorded",AW100)),ISERROR(SEARCH("not publicly disclosed",AW100)),ISERROR(SEARCH("not disclosed",AW100)),ISERROR(SEARCH("not recorded",AW100)),ISERROR(SEARCH("not quantified",AW100)),ISERROR(SEARCH("one-time rather than recurring",AW100))),"PASS","FAIL"))</x:f>
        <x:v>PASS</x:v>
      </x:c>
      <x:c r="BM100" s="22" t="str">
        <x:f>IF(O100=0,"PASS",IF(AND(AX100&lt;&gt;"",ISERROR(SEARCH("Criterion not passed",AX100)),ISERROR(SEARCH("not fully recorded",AX100)),ISERROR(SEARCH("not publicly disclosed",AX100)),ISERROR(SEARCH("not disclosed",AX100)),ISERROR(SEARCH("not recorded",AX100)),ISERROR(SEARCH("not quantified",AX100)),ISERROR(SEARCH("no public",AX100))),"PASS","FAIL"))</x:f>
        <x:v>PASS</x:v>
      </x:c>
      <x:c r="BN100" s="22" t="str">
        <x:f>IF(P100=0,"PASS",IF(AND(AY100&lt;&gt;"",ISERROR(SEARCH("Criterion not passed",AY100)),ISERROR(SEARCH("not fully recorded",AY100)),ISERROR(SEARCH("not publicly calculable",AY100)),ISERROR(SEARCH("not calculable",AY100)),ISERROR(SEARCH("not recorded",AY100))),"PASS","FAIL"))</x:f>
        <x:v>PASS</x:v>
      </x:c>
      <x:c r="BO100" s="22" t="str">
        <x:f>IF(Q100=0,"PASS",IF(AND(AZ100&lt;&gt;"",ISERROR(SEARCH("Criterion not passed",AZ100)),ISERROR(SEARCH("not fully recorded",AZ100)),ISERROR(SEARCH("not publicly calculable",AZ100)),ISERROR(SEARCH("not calculable",AZ100)),ISERROR(SEARCH("not recorded",AZ100))),"PASS","FAIL"))</x:f>
        <x:v>PASS</x:v>
      </x:c>
      <x:c r="BP100" s="22" t="str">
        <x:f>IF(COUNTIF(BF100:BO100,"FAIL")=0,"PASS","FAIL")</x:f>
        <x:v>PASS</x:v>
      </x:c>
      <x:c r="BQ100" s="22" t="str"/>
      <x:c r="BR100" s="22" t="str"/>
      <x:c r="BS100" s="22" t="str"/>
      <x:c r="BT100" s="22" t="str"/>
      <x:c r="BU100" s="22" t="str"/>
      <x:c r="BV100" s="22" t="str"/>
    </x:row>
    <x:row r="101" ht="36" customHeight="1">
      <x:c r="A101" s="22" t="str">
        <x:v>V099</x:v>
      </x:c>
      <x:c r="B101" s="22" t="str">
        <x:v>Zendesk</x:v>
      </x:c>
      <x:c r="C101" s="22" t="str">
        <x:v>Customer engagement and service</x:v>
      </x:c>
      <x:c r="D101" s="22" t="str">
        <x:v>Zendesk AI Agents</x:v>
      </x:c>
      <x:c r="E101" s="22" t="str">
        <x:v>Suite Team lists US$55 per agent/month, paid yearly</x:v>
      </x:c>
      <x:c r="F101" s="22" t="str">
        <x:v>US$660 for one Suite Team agent for 12 months</x:v>
      </x:c>
      <x:c r="G101" s="22" t="str">
        <x:v>Successful outcomes / automated resolutions</x:v>
      </x:c>
      <x:c r="H101" s="22" t="n">
        <x:v>1</x:v>
      </x:c>
      <x:c r="I101" s="22" t="n">
        <x:v>1</x:v>
      </x:c>
      <x:c r="J101" s="22" t="n">
        <x:v>1</x:v>
      </x:c>
      <x:c r="K101" s="22" t="n">
        <x:v>1</x:v>
      </x:c>
      <x:c r="L101" s="22" t="n">
        <x:v>1</x:v>
      </x:c>
      <x:c r="M101" s="22" t="n">
        <x:v>0</x:v>
      </x:c>
      <x:c r="N101" s="22" t="n">
        <x:v>0</x:v>
      </x:c>
      <x:c r="O101" s="22" t="n">
        <x:v>0</x:v>
      </x:c>
      <x:c r="P101" s="22" t="n">
        <x:v>1</x:v>
      </x:c>
      <x:c r="Q101" s="22" t="n">
        <x:v>0</x:v>
      </x:c>
      <x:c r="R101" s="22" t="n">
        <x:f>SUM(H101:Q101)</x:f>
        <x:v>6</x:v>
      </x:c>
      <x:c r="S101" s="22" t="str">
        <x:f>IF(R101=0,"Not publicly calculable",IF(R101&lt;=3,"Limited disclosure",IF(R101&lt;=6,"Partially calculable",IF(R101&lt;=8,"Substantially calculable","Fully calculable"))))</x:f>
        <x:v>Partially calculable</x:v>
      </x:c>
      <x:c r="T101" s="22" t="str">
        <x:v>AI-assisted adjudicated r4</x:v>
      </x:c>
      <x:c r="U101" s="22" t="str">
        <x:v>Research complete - publication drafting pending</x:v>
      </x:c>
      <x:c r="V101" s="22" t="str">
        <x:v>https://www.zendesk.com/pricing/</x:v>
      </x:c>
      <x:c r="W101" s="22" t="str">
        <x:v>https://www.zendesk.com/service/ai/ai-agents/</x:v>
      </x:c>
      <x:c r="X101" s="22" t="str">
        <x:v>Zendesk Pricing</x:v>
      </x:c>
      <x:c r="Y101" s="22" t="str">
        <x:v>https://www.zendesk.com/pricing/</x:v>
      </x:c>
      <x:c r="Z101" s="22" t="str">
        <x:v>https://www.zendesk.com/service/ai/ai-agents/</x:v>
      </x:c>
      <x:c r="AA101" s="22" t="str">
        <x:v>Official pricing maps AI Agents to Suite Team and publishes its seat price; outcome pricing details are incomplete.</x:v>
      </x:c>
      <x:c r="AB101" s="22" t="str">
        <x:v>The public pricing material refers to AI agent resolutions and excess allowance, but does not quantify the allowance or excess price.</x:v>
      </x:c>
      <x:c r="AC101" s="22" t="str">
        <x:v>The included allowance and overage price were not located.</x:v>
      </x:c>
      <x:c r="AD101" s="22" t="str">
        <x:v>2026-07-12</x:v>
      </x:c>
      <x:c r="AE101" s="22" t="str">
        <x:v>Unauthenticated public web; locale not controllable; researcher context Asia/Kolkata</x:v>
      </x:c>
      <x:c r="AF101" s="22" t="str">
        <x:v>USD</x:v>
      </x:c>
      <x:c r="AG101" s="22" t="str">
        <x:v>Per agent/month, paid yearly</x:v>
      </x:c>
      <x:c r="AH101" s="22" t="str">
        <x:v>Suite Team plus AI Agents</x:v>
      </x:c>
      <x:c r="AI101" s="22" t="str">
        <x:v>Not publicly stated</x:v>
      </x:c>
      <x:c r="AJ101" s="22" t="str">
        <x:v>12 months</x:v>
      </x:c>
      <x:c r="AK101" s="22" t="str">
        <x:v>Successful outcomes / automated resolutions</x:v>
      </x:c>
      <x:c r="AL101" s="22" t="str">
        <x:v>AI agent resolution</x:v>
      </x:c>
      <x:c r="AM101" s="22" t="str">
        <x:v>Not publicly defined in sufficient detail; C6 remains 0.</x:v>
      </x:c>
      <x:c r="AN101" s="22" t="str">
        <x:v>Not quantified; C7 remains 0.</x:v>
      </x:c>
      <x:c r="AO101" s="22" t="str">
        <x:v>Not quantified; C8 remains 0.</x:v>
      </x:c>
      <x:c r="AP101" s="22" t="str">
        <x:v>Not calculable; C10 remains 0.</x:v>
      </x:c>
      <x:c r="AQ101" s="22" t="str">
        <x:v>Public base price: Suite Team lists US$55 per agent/month, paid yearly. Source: https://www.zendesk.com/pricing/</x:v>
      </x:c>
      <x:c r="AR101" s="22" t="str">
        <x:v>Minimum AI-eligible plan/access: Suite Team plus AI Agents. AI packaging: Successful outcomes / automated resolutions.</x:v>
      </x:c>
      <x:c r="AS101" s="22" t="str">
        <x:v>Minimum commitment: 12 months; billing cadence: Per agent/month, paid yearly; minimum AI access cost: US$660 for one Suite Team agent for 12 months.</x:v>
      </x:c>
      <x:c r="AT101" s="22" t="str">
        <x:v>AI packaging: Successful outcomes / automated resolutions. Capability: Zendesk AI Agents.</x:v>
      </x:c>
      <x:c r="AU101" s="22" t="str">
        <x:v>AI billing unit or explicit no-meter basis: AI agent resolution. Supporting language/value: The public pricing material refers to AI agent resolutions and excess allowance, but does not quantify the allowance or excess price.</x:v>
      </x:c>
      <x:c r="AV101" s="22" t="str">
        <x:v>Criterion not passed.</x:v>
      </x:c>
      <x:c r="AW101" s="22" t="str">
        <x:v>Criterion not passed.</x:v>
      </x:c>
      <x:c r="AX101" s="22" t="str">
        <x:v>Criterion not passed.</x:v>
      </x:c>
      <x:c r="AY101" s="22" t="str">
        <x:v>Minimum AI access cost: US$660 for one Suite Team agent for 12 months.</x:v>
      </x:c>
      <x:c r="AZ101" s="22" t="str">
        <x:v>Criterion not passed.</x:v>
      </x:c>
      <x:c r="BA101" s="22" t="str">
        <x:v>Priority: criterion/evidence conflict repair</x:v>
      </x:c>
      <x:c r="BB101" s="22" t="n">
        <x:v>6</x:v>
      </x:c>
      <x:c r="BC101" s="22" t="n">
        <x:f>R101-BB101</x:f>
        <x:v>0</x:v>
      </x:c>
      <x:c r="BD101" s="22" t="str">
        <x:f>IF(R101=SUM(H101:Q101),"PASS","FAIL")</x:f>
        <x:v>PASS</x:v>
      </x:c>
      <x:c r="BE101" s="22" t="str">
        <x:f>IF(S101=IF(R101&gt;=9,"Fully calculable",IF(R101&gt;=7,"Substantially calculable",IF(R101&gt;=4,"Partially calculable",IF(R101&gt;=1,"Limited disclosure","Not publicly calculable")))),"PASS","FAIL")</x:f>
        <x:v>PASS</x:v>
      </x:c>
      <x:c r="BF101" s="22" t="str">
        <x:f>IF(H101=0,"PASS",IF(AND(AQ101&lt;&gt;"",ISERROR(SEARCH("Criterion not passed",AQ101)),ISERROR(SEARCH("not fully recorded",AQ101))),"PASS","FAIL"))</x:f>
        <x:v>PASS</x:v>
      </x:c>
      <x:c r="BG101" s="22" t="str">
        <x:f>IF(I101=0,"PASS",IF(AND(AR101&lt;&gt;"",ISERROR(SEARCH("Criterion not passed",AR101)),ISERROR(SEARCH("not fully recorded",AR101))),"PASS","FAIL"))</x:f>
        <x:v>PASS</x:v>
      </x:c>
      <x:c r="BH101" s="22" t="str">
        <x:f>IF(J101=0,"PASS",IF(AND(AS101&lt;&gt;"",ISERROR(SEARCH("Criterion not passed",AS101)),ISERROR(SEARCH("not fully recorded",AS101))),"PASS","FAIL"))</x:f>
        <x:v>PASS</x:v>
      </x:c>
      <x:c r="BI101" s="22" t="str">
        <x:f>IF(K101=0,"PASS",IF(AND(AT101&lt;&gt;"",ISERROR(SEARCH("Criterion not passed",AT101)),ISERROR(SEARCH("not fully recorded",AT101))),"PASS","FAIL"))</x:f>
        <x:v>PASS</x:v>
      </x:c>
      <x:c r="BJ101" s="22" t="str">
        <x:f>IF(L101=0,"PASS",IF(AND(AU101&lt;&gt;"",ISERROR(SEARCH("Criterion not passed",AU101)),ISERROR(SEARCH("not fully recorded",AU101)),ISERROR(SEARCH("not publicly disclosed",AU101)),ISERROR(SEARCH("not disclosed",AU101)),ISERROR(SEARCH("not recorded",AU101)),ISERROR(SEARCH("not publicly defined",AU101)),ISERROR(SEARCH("not defined",AU101))),"PASS","FAIL"))</x:f>
        <x:v>PASS</x:v>
      </x:c>
      <x:c r="BK101" s="22" t="str">
        <x:f>IF(M101=0,"PASS",IF(AND(AV101&lt;&gt;"",ISERROR(SEARCH("Criterion not passed",AV101)),ISERROR(SEARCH("not fully recorded",AV101)),ISERROR(SEARCH("not publicly disclosed",AV101)),ISERROR(SEARCH("not disclosed",AV101)),ISERROR(SEARCH("not recorded",AV101)),ISERROR(SEARCH("not publicly defined",AV101)),ISERROR(SEARCH("not defined",AV101))),"PASS","FAIL"))</x:f>
        <x:v>PASS</x:v>
      </x:c>
      <x:c r="BL101" s="22" t="str">
        <x:f>IF(N101=0,"PASS",IF(AND(AW101&lt;&gt;"",ISERROR(SEARCH("Criterion not passed",AW101)),ISERROR(SEARCH("not fully recorded",AW101)),ISERROR(SEARCH("not publicly disclosed",AW101)),ISERROR(SEARCH("not disclosed",AW101)),ISERROR(SEARCH("not recorded",AW101)),ISERROR(SEARCH("not quantified",AW101)),ISERROR(SEARCH("one-time rather than recurring",AW101))),"PASS","FAIL"))</x:f>
        <x:v>PASS</x:v>
      </x:c>
      <x:c r="BM101" s="22" t="str">
        <x:f>IF(O101=0,"PASS",IF(AND(AX101&lt;&gt;"",ISERROR(SEARCH("Criterion not passed",AX101)),ISERROR(SEARCH("not fully recorded",AX101)),ISERROR(SEARCH("not publicly disclosed",AX101)),ISERROR(SEARCH("not disclosed",AX101)),ISERROR(SEARCH("not recorded",AX101)),ISERROR(SEARCH("not quantified",AX101)),ISERROR(SEARCH("no public",AX101))),"PASS","FAIL"))</x:f>
        <x:v>PASS</x:v>
      </x:c>
      <x:c r="BN101" s="22" t="str">
        <x:f>IF(P101=0,"PASS",IF(AND(AY101&lt;&gt;"",ISERROR(SEARCH("Criterion not passed",AY101)),ISERROR(SEARCH("not fully recorded",AY101)),ISERROR(SEARCH("not publicly calculable",AY101)),ISERROR(SEARCH("not calculable",AY101)),ISERROR(SEARCH("not recorded",AY101))),"PASS","FAIL"))</x:f>
        <x:v>PASS</x:v>
      </x:c>
      <x:c r="BO101" s="22" t="str">
        <x:f>IF(Q101=0,"PASS",IF(AND(AZ101&lt;&gt;"",ISERROR(SEARCH("Criterion not passed",AZ101)),ISERROR(SEARCH("not fully recorded",AZ101)),ISERROR(SEARCH("not publicly calculable",AZ101)),ISERROR(SEARCH("not calculable",AZ101)),ISERROR(SEARCH("not recorded",AZ101))),"PASS","FAIL"))</x:f>
        <x:v>PASS</x:v>
      </x:c>
      <x:c r="BP101" s="22" t="str">
        <x:f>IF(COUNTIF(BF101:BO101,"FAIL")=0,"PASS","FAIL")</x:f>
        <x:v>PASS</x:v>
      </x:c>
      <x:c r="BQ101" s="22" t="str"/>
      <x:c r="BR101" s="22" t="str"/>
      <x:c r="BS101" s="22" t="str"/>
      <x:c r="BT101" s="22" t="str"/>
      <x:c r="BU101" s="22" t="str"/>
      <x:c r="BV101" s="22" t="str"/>
    </x:row>
    <x:row r="102" ht="36" customHeight="1">
      <x:c r="A102" s="22" t="str">
        <x:v>V100</x:v>
      </x:c>
      <x:c r="B102" s="22" t="str">
        <x:v>Zoho Desk</x:v>
      </x:c>
      <x:c r="C102" s="22" t="str">
        <x:v>Customer engagement and service</x:v>
      </x:c>
      <x:c r="D102" s="22" t="str">
        <x:v>Zia</x:v>
      </x:c>
      <x:c r="E102" s="22" t="str">
        <x:v>₹420/user/month Express on annual billing</x:v>
      </x:c>
      <x:c r="F102" s="22" t="str">
        <x:v>₹5,040/user/year for Express with AI Agents</x:v>
      </x:c>
      <x:c r="G102" s="22" t="str">
        <x:v>Annual per-user subscription; AI Agents included</x:v>
      </x:c>
      <x:c r="H102" s="22" t="n">
        <x:v>1</x:v>
      </x:c>
      <x:c r="I102" s="22" t="n">
        <x:v>1</x:v>
      </x:c>
      <x:c r="J102" s="22" t="n">
        <x:v>1</x:v>
      </x:c>
      <x:c r="K102" s="22" t="n">
        <x:v>1</x:v>
      </x:c>
      <x:c r="L102" s="22" t="n">
        <x:v>0</x:v>
      </x:c>
      <x:c r="M102" s="22" t="n">
        <x:v>0</x:v>
      </x:c>
      <x:c r="N102" s="22" t="n">
        <x:v>0</x:v>
      </x:c>
      <x:c r="O102" s="22" t="n">
        <x:v>0</x:v>
      </x:c>
      <x:c r="P102" s="22" t="n">
        <x:v>1</x:v>
      </x:c>
      <x:c r="Q102" s="22" t="n">
        <x:v>0</x:v>
      </x:c>
      <x:c r="R102" s="22" t="n">
        <x:f>SUM(H102:Q102)</x:f>
        <x:v>5</x:v>
      </x:c>
      <x:c r="S102" s="22" t="str">
        <x:f>IF(R102=0,"Not publicly calculable",IF(R102&lt;=3,"Limited disclosure",IF(R102&lt;=6,"Partially calculable",IF(R102&lt;=8,"Substantially calculable","Fully calculable"))))</x:f>
        <x:v>Partially calculable</x:v>
      </x:c>
      <x:c r="T102" s="22" t="str">
        <x:v>AI-assisted adjudicated r4</x:v>
      </x:c>
      <x:c r="U102" s="22" t="str">
        <x:v>Research complete - publication drafting pending</x:v>
      </x:c>
      <x:c r="V102" s="22" t="str">
        <x:v>https://www.zoho.com/desk/pricing.html</x:v>
      </x:c>
      <x:c r="W102" s="22" t="str">
        <x:v>https://www.zoho.com/desk/pricing.html</x:v>
      </x:c>
      <x:c r="X102" s="22" t="str">
        <x:v>Zoho Desk official pricing/product page (descriptive record; live HTML title not independently captured in r2)</x:v>
      </x:c>
      <x:c r="Y102" s="22" t="str">
        <x:v>https://www.zoho.com/desk/pricing.html</x:v>
      </x:c>
      <x:c r="Z102" s="22" t="str"/>
      <x:c r="AA102" s="22" t="str">
        <x:v>Official localized pricing displays Express at ₹420/user/month billed annually and identifies AI Agents in the plan; the page states no lock-ins.</x:v>
      </x:c>
      <x:c r="AB102" s="22" t="str">
        <x:v>Official localized pricing displays Express at ₹420/user/month billed annually and identifies AI Agents in the plan; the page states no lock-ins.</x:v>
      </x:c>
      <x:c r="AC102" s="22" t="str">
        <x:v>No AI-specific unit, allowance, or incremental price is disclosed.</x:v>
      </x:c>
      <x:c r="AD102" s="22" t="str">
        <x:v>2026-07-12</x:v>
      </x:c>
      <x:c r="AE102" s="22" t="str">
        <x:v>Unauthenticated public web; locale not controllable; researcher context Asia/Kolkata</x:v>
      </x:c>
      <x:c r="AF102" s="22" t="str">
        <x:v>INR</x:v>
      </x:c>
      <x:c r="AG102" s="22" t="str">
        <x:v>Annual billing (monthly equivalent)</x:v>
      </x:c>
      <x:c r="AH102" s="22" t="str">
        <x:v>Express</x:v>
      </x:c>
      <x:c r="AI102" s="22" t="str">
        <x:v>1</x:v>
      </x:c>
      <x:c r="AJ102" s="22" t="str">
        <x:v>Annual billing; vendor states no lock-ins</x:v>
      </x:c>
      <x:c r="AK102" s="22" t="str">
        <x:v>AI Agents included in Express</x:v>
      </x:c>
      <x:c r="AL102" s="22" t="str">
        <x:v>Not publicly disclosed</x:v>
      </x:c>
      <x:c r="AM102" s="22" t="str">
        <x:v>Not publicly disclosed</x:v>
      </x:c>
      <x:c r="AN102" s="22" t="str">
        <x:v>Not publicly disclosed</x:v>
      </x:c>
      <x:c r="AO102" s="22" t="str">
        <x:v>Not publicly disclosed</x:v>
      </x:c>
      <x:c r="AP102" s="22" t="str">
        <x:v>Criterion not passed</x:v>
      </x:c>
      <x:c r="AQ102" s="22" t="str">
        <x:v>Public base price: ₹420/user/month Express on annual billing. Source: https://www.zoho.com/desk/pricing.html</x:v>
      </x:c>
      <x:c r="AR102" s="22" t="str">
        <x:v>Minimum AI-eligible plan/access: Express. AI packaging: AI Agents included in Express.</x:v>
      </x:c>
      <x:c r="AS102" s="22" t="str">
        <x:v>Minimum commitment: Annual billing; vendor states no lock-ins; billing cadence: Annual billing (monthly equivalent); minimum AI access cost: ₹5,040/user/year for Express with AI Agents.</x:v>
      </x:c>
      <x:c r="AT102" s="22" t="str">
        <x:v>AI packaging: AI Agents included in Express. Capability: Zia.</x:v>
      </x:c>
      <x:c r="AU102" s="22" t="str">
        <x:v>Criterion not passed.</x:v>
      </x:c>
      <x:c r="AV102" s="22" t="str">
        <x:v>Criterion not passed.</x:v>
      </x:c>
      <x:c r="AW102" s="22" t="str">
        <x:v>Criterion not passed.</x:v>
      </x:c>
      <x:c r="AX102" s="22" t="str">
        <x:v>Criterion not passed.</x:v>
      </x:c>
      <x:c r="AY102" s="22" t="str">
        <x:v>Minimum AI access cost: ₹5,040/user/year for Express with AI Agents.</x:v>
      </x:c>
      <x:c r="AZ102" s="22" t="str">
        <x:v>Criterion not passed.</x:v>
      </x:c>
      <x:c r="BA102" s="22" t="str">
        <x:v>Standard</x:v>
      </x:c>
      <x:c r="BB102" s="22" t="n">
        <x:v>5</x:v>
      </x:c>
      <x:c r="BC102" s="22" t="n">
        <x:f>R102-BB102</x:f>
        <x:v>0</x:v>
      </x:c>
      <x:c r="BD102" s="22" t="str">
        <x:f>IF(R102=SUM(H102:Q102),"PASS","FAIL")</x:f>
        <x:v>PASS</x:v>
      </x:c>
      <x:c r="BE102" s="22" t="str">
        <x:f>IF(S102=IF(R102&gt;=9,"Fully calculable",IF(R102&gt;=7,"Substantially calculable",IF(R102&gt;=4,"Partially calculable",IF(R102&gt;=1,"Limited disclosure","Not publicly calculable")))),"PASS","FAIL")</x:f>
        <x:v>PASS</x:v>
      </x:c>
      <x:c r="BF102" s="22" t="str">
        <x:f>IF(H102=0,"PASS",IF(AND(AQ102&lt;&gt;"",ISERROR(SEARCH("Criterion not passed",AQ102)),ISERROR(SEARCH("not fully recorded",AQ102))),"PASS","FAIL"))</x:f>
        <x:v>PASS</x:v>
      </x:c>
      <x:c r="BG102" s="22" t="str">
        <x:f>IF(I102=0,"PASS",IF(AND(AR102&lt;&gt;"",ISERROR(SEARCH("Criterion not passed",AR102)),ISERROR(SEARCH("not fully recorded",AR102))),"PASS","FAIL"))</x:f>
        <x:v>PASS</x:v>
      </x:c>
      <x:c r="BH102" s="22" t="str">
        <x:f>IF(J102=0,"PASS",IF(AND(AS102&lt;&gt;"",ISERROR(SEARCH("Criterion not passed",AS102)),ISERROR(SEARCH("not fully recorded",AS102))),"PASS","FAIL"))</x:f>
        <x:v>PASS</x:v>
      </x:c>
      <x:c r="BI102" s="22" t="str">
        <x:f>IF(K102=0,"PASS",IF(AND(AT102&lt;&gt;"",ISERROR(SEARCH("Criterion not passed",AT102)),ISERROR(SEARCH("not fully recorded",AT102))),"PASS","FAIL"))</x:f>
        <x:v>PASS</x:v>
      </x:c>
      <x:c r="BJ102" s="22" t="str">
        <x:f>IF(L102=0,"PASS",IF(AND(AU102&lt;&gt;"",ISERROR(SEARCH("Criterion not passed",AU102)),ISERROR(SEARCH("not fully recorded",AU102)),ISERROR(SEARCH("not publicly disclosed",AU102)),ISERROR(SEARCH("not disclosed",AU102)),ISERROR(SEARCH("not recorded",AU102)),ISERROR(SEARCH("not publicly defined",AU102)),ISERROR(SEARCH("not defined",AU102))),"PASS","FAIL"))</x:f>
        <x:v>PASS</x:v>
      </x:c>
      <x:c r="BK102" s="22" t="str">
        <x:f>IF(M102=0,"PASS",IF(AND(AV102&lt;&gt;"",ISERROR(SEARCH("Criterion not passed",AV102)),ISERROR(SEARCH("not fully recorded",AV102)),ISERROR(SEARCH("not publicly disclosed",AV102)),ISERROR(SEARCH("not disclosed",AV102)),ISERROR(SEARCH("not recorded",AV102)),ISERROR(SEARCH("not publicly defined",AV102)),ISERROR(SEARCH("not defined",AV102))),"PASS","FAIL"))</x:f>
        <x:v>PASS</x:v>
      </x:c>
      <x:c r="BL102" s="22" t="str">
        <x:f>IF(N102=0,"PASS",IF(AND(AW102&lt;&gt;"",ISERROR(SEARCH("Criterion not passed",AW102)),ISERROR(SEARCH("not fully recorded",AW102)),ISERROR(SEARCH("not publicly disclosed",AW102)),ISERROR(SEARCH("not disclosed",AW102)),ISERROR(SEARCH("not recorded",AW102)),ISERROR(SEARCH("not quantified",AW102)),ISERROR(SEARCH("one-time rather than recurring",AW102))),"PASS","FAIL"))</x:f>
        <x:v>PASS</x:v>
      </x:c>
      <x:c r="BM102" s="22" t="str">
        <x:f>IF(O102=0,"PASS",IF(AND(AX102&lt;&gt;"",ISERROR(SEARCH("Criterion not passed",AX102)),ISERROR(SEARCH("not fully recorded",AX102)),ISERROR(SEARCH("not publicly disclosed",AX102)),ISERROR(SEARCH("not disclosed",AX102)),ISERROR(SEARCH("not recorded",AX102)),ISERROR(SEARCH("not quantified",AX102)),ISERROR(SEARCH("no public",AX102))),"PASS","FAIL"))</x:f>
        <x:v>PASS</x:v>
      </x:c>
      <x:c r="BN102" s="22" t="str">
        <x:f>IF(P102=0,"PASS",IF(AND(AY102&lt;&gt;"",ISERROR(SEARCH("Criterion not passed",AY102)),ISERROR(SEARCH("not fully recorded",AY102)),ISERROR(SEARCH("not publicly calculable",AY102)),ISERROR(SEARCH("not calculable",AY102)),ISERROR(SEARCH("not recorded",AY102))),"PASS","FAIL"))</x:f>
        <x:v>PASS</x:v>
      </x:c>
      <x:c r="BO102" s="22" t="str">
        <x:f>IF(Q102=0,"PASS",IF(AND(AZ102&lt;&gt;"",ISERROR(SEARCH("Criterion not passed",AZ102)),ISERROR(SEARCH("not fully recorded",AZ102)),ISERROR(SEARCH("not publicly calculable",AZ102)),ISERROR(SEARCH("not calculable",AZ102)),ISERROR(SEARCH("not recorded",AZ102))),"PASS","FAIL"))</x:f>
        <x:v>PASS</x:v>
      </x:c>
      <x:c r="BP102" s="22" t="str">
        <x:f>IF(COUNTIF(BF102:BO102,"FAIL")=0,"PASS","FAIL")</x:f>
        <x:v>PASS</x:v>
      </x:c>
      <x:c r="BQ102" s="22" t="str"/>
      <x:c r="BR102" s="22" t="str"/>
      <x:c r="BS102" s="22" t="str"/>
      <x:c r="BT102" s="22" t="str"/>
      <x:c r="BU102" s="22" t="str"/>
      <x:c r="BV102" s="22" t="str"/>
    </x:row>
  </x:sheetData>
  <x:mergeCells>
    <x:mergeCell ref="A1:BV1"/>
  </x:mergeCells>
  <x:conditionalFormatting sqref="R3:R102">
    <x:cfRule type="colorScale" priority="1">
      <x:colorScale>
        <x:cfvo type="min"/>
        <x:cfvo type="percentile" val="50"/>
        <x:cfvo type="max"/>
        <x:color rgb="FFF8D7DA"/>
        <x:color rgb="FFFFF3CD"/>
        <x:color rgb="FFDDEEDC"/>
      </x:colorScale>
    </x:cfRule>
  </x:conditionalFormatting>
  <x:conditionalFormatting sqref="BD3:BD102">
    <x:cfRule type="expression" dxfId="0" priority="2">
      <x:formula>BD3="FAIL"</x:formula>
    </x:cfRule>
    <x:cfRule type="expression" dxfId="1" priority="3">
      <x:formula>BD3="PASS"</x:formula>
    </x:cfRule>
  </x:conditionalFormatting>
  <x:conditionalFormatting sqref="BE3:BE102">
    <x:cfRule type="expression" dxfId="2" priority="4">
      <x:formula>BE3="FAIL"</x:formula>
    </x:cfRule>
    <x:cfRule type="expression" dxfId="3" priority="5">
      <x:formula>BE3="PASS"</x:formula>
    </x:cfRule>
  </x:conditionalFormatting>
  <x:conditionalFormatting sqref="BF3:BF102">
    <x:cfRule type="expression" dxfId="4" priority="6">
      <x:formula>BF3="FAIL"</x:formula>
    </x:cfRule>
    <x:cfRule type="expression" dxfId="5" priority="7">
      <x:formula>BF3="PASS"</x:formula>
    </x:cfRule>
  </x:conditionalFormatting>
  <x:conditionalFormatting sqref="BG3:BG102">
    <x:cfRule type="expression" dxfId="6" priority="8">
      <x:formula>BG3="FAIL"</x:formula>
    </x:cfRule>
    <x:cfRule type="expression" dxfId="7" priority="9">
      <x:formula>BG3="PASS"</x:formula>
    </x:cfRule>
  </x:conditionalFormatting>
  <x:conditionalFormatting sqref="BH3:BH102">
    <x:cfRule type="expression" dxfId="8" priority="10">
      <x:formula>BH3="FAIL"</x:formula>
    </x:cfRule>
    <x:cfRule type="expression" dxfId="9" priority="11">
      <x:formula>BH3="PASS"</x:formula>
    </x:cfRule>
  </x:conditionalFormatting>
  <x:conditionalFormatting sqref="BI3:BI102">
    <x:cfRule type="expression" dxfId="10" priority="12">
      <x:formula>BI3="FAIL"</x:formula>
    </x:cfRule>
    <x:cfRule type="expression" dxfId="11" priority="13">
      <x:formula>BI3="PASS"</x:formula>
    </x:cfRule>
  </x:conditionalFormatting>
  <x:conditionalFormatting sqref="BJ3:BJ102">
    <x:cfRule type="expression" dxfId="12" priority="14">
      <x:formula>BJ3="FAIL"</x:formula>
    </x:cfRule>
    <x:cfRule type="expression" dxfId="13" priority="15">
      <x:formula>BJ3="PASS"</x:formula>
    </x:cfRule>
  </x:conditionalFormatting>
  <x:conditionalFormatting sqref="BK3:BK102">
    <x:cfRule type="expression" dxfId="14" priority="16">
      <x:formula>BK3="FAIL"</x:formula>
    </x:cfRule>
    <x:cfRule type="expression" dxfId="15" priority="17">
      <x:formula>BK3="PASS"</x:formula>
    </x:cfRule>
  </x:conditionalFormatting>
  <x:conditionalFormatting sqref="BL3:BL102">
    <x:cfRule type="expression" dxfId="16" priority="18">
      <x:formula>BL3="FAIL"</x:formula>
    </x:cfRule>
    <x:cfRule type="expression" dxfId="17" priority="19">
      <x:formula>BL3="PASS"</x:formula>
    </x:cfRule>
  </x:conditionalFormatting>
  <x:conditionalFormatting sqref="BM3:BM102">
    <x:cfRule type="expression" dxfId="18" priority="20">
      <x:formula>BM3="FAIL"</x:formula>
    </x:cfRule>
    <x:cfRule type="expression" dxfId="19" priority="21">
      <x:formula>BM3="PASS"</x:formula>
    </x:cfRule>
  </x:conditionalFormatting>
  <x:conditionalFormatting sqref="BN3:BN102">
    <x:cfRule type="expression" dxfId="20" priority="22">
      <x:formula>BN3="FAIL"</x:formula>
    </x:cfRule>
    <x:cfRule type="expression" dxfId="21" priority="23">
      <x:formula>BN3="PASS"</x:formula>
    </x:cfRule>
  </x:conditionalFormatting>
  <x:conditionalFormatting sqref="BO3:BO102">
    <x:cfRule type="expression" dxfId="22" priority="24">
      <x:formula>BO3="FAIL"</x:formula>
    </x:cfRule>
    <x:cfRule type="expression" dxfId="23" priority="25">
      <x:formula>BO3="PASS"</x:formula>
    </x:cfRule>
  </x:conditionalFormatting>
  <x:conditionalFormatting sqref="BP3:BP102">
    <x:cfRule type="expression" dxfId="24" priority="26">
      <x:formula>BP3="FAIL"</x:formula>
    </x:cfRule>
    <x:cfRule type="expression" dxfId="25" priority="27">
      <x:formula>BP3="PASS"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5999fe15d63e4b33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36" hidden="0" customWidth="1"/>
    <x:col min="2" max="2" width="42" hidden="0" customWidth="1"/>
  </x:cols>
  <x:sheetData>
    <x:row r="1">
      <x:c r="A1" s="5" t="str">
        <x:v>Final Research Dashboard - v2026.07.13-r4</x:v>
      </x:c>
      <x:c r="B1" s="5"/>
      <x:c r="C1" s="5"/>
      <x:c r="D1" s="5"/>
      <x:c r="E1" s="5"/>
      <x:c r="F1" s="5"/>
      <x:c r="G1" s="5"/>
      <x:c r="H1" s="5"/>
    </x:row>
    <x:row r="3">
      <x:c r="A3" s="15" t="str">
        <x:v>Metric</x:v>
      </x:c>
      <x:c r="B3" s="15" t="str">
        <x:v>Formula-driven result</x:v>
      </x:c>
    </x:row>
    <x:row r="4">
      <x:c r="A4" s="22" t="str">
        <x:v>Vendor count</x:v>
      </x:c>
      <x:c r="B4" s="22" t="n">
        <x:f>COUNTA('Canonical Scorecard'!B3:B102)</x:f>
        <x:v>100</x:v>
      </x:c>
    </x:row>
    <x:row r="5">
      <x:c r="A5" s="22" t="str">
        <x:v>Mean score</x:v>
      </x:c>
      <x:c r="B5" s="30" t="n">
        <x:f>AVERAGE('Canonical Scorecard'!R3:R102)</x:f>
        <x:v>4.29</x:v>
      </x:c>
    </x:row>
    <x:row r="6">
      <x:c r="A6" s="22" t="str">
        <x:v>Median score</x:v>
      </x:c>
      <x:c r="B6" s="30" t="n">
        <x:f>MEDIAN('Canonical Scorecard'!R3:R102)</x:f>
        <x:v>5</x:v>
      </x:c>
    </x:row>
    <x:row r="7">
      <x:c r="A7" s="22" t="str">
        <x:v>Fully calculable (9–10)</x:v>
      </x:c>
      <x:c r="B7" s="22" t="n">
        <x:f>COUNTIF('Canonical Scorecard'!S3:S102,"Fully calculable")</x:f>
        <x:v>12</x:v>
      </x:c>
    </x:row>
    <x:row r="8">
      <x:c r="A8" s="22" t="str">
        <x:v>Substantially calculable (7–8)</x:v>
      </x:c>
      <x:c r="B8" s="22" t="n">
        <x:f>COUNTIF('Canonical Scorecard'!S3:S102,"Substantially calculable")</x:f>
        <x:v>15</x:v>
      </x:c>
    </x:row>
    <x:row r="9">
      <x:c r="A9" s="22" t="str">
        <x:v>Partially calculable (4–6)</x:v>
      </x:c>
      <x:c r="B9" s="22" t="n">
        <x:f>COUNTIF('Canonical Scorecard'!S3:S102,"Partially calculable")</x:f>
        <x:v>28</x:v>
      </x:c>
    </x:row>
    <x:row r="10">
      <x:c r="A10" s="22" t="str">
        <x:v>Limited disclosure (1–3)</x:v>
      </x:c>
      <x:c r="B10" s="22" t="n">
        <x:f>COUNTIF('Canonical Scorecard'!S3:S102,"Limited disclosure")</x:f>
        <x:v>31</x:v>
      </x:c>
    </x:row>
    <x:row r="11">
      <x:c r="A11" s="22" t="str">
        <x:v>Not publicly calculable (0)</x:v>
      </x:c>
      <x:c r="B11" s="22" t="n">
        <x:f>COUNTIF('Canonical Scorecard'!S3:S102,"Not publicly calculable")</x:f>
        <x:v>14</x:v>
      </x:c>
    </x:row>
    <x:row r="12">
      <x:c r="A12" s="22" t="str">
        <x:v>Rows changed from r1 candidate</x:v>
      </x:c>
      <x:c r="B12" s="22" t="n">
        <x:f>COUNTIF('Canonical Scorecard'!BC3:BC102,"&lt;&gt;0")</x:f>
        <x:v>7</x:v>
      </x:c>
    </x:row>
    <x:row r="13">
      <x:c r="A13" s="22" t="str">
        <x:v>QC overall</x:v>
      </x:c>
      <x:c r="B13" s="22" t="str">
        <x:f>'QC'!D17</x:f>
        <x:v>PASS</x:v>
      </x:c>
    </x:row>
    <x:row r="14">
      <x:c r="A14" t="str">
        <x:v>AI-adjudicated cell changes</x:v>
      </x:c>
      <x:c r="B14" t="n">
        <x:v>6</x:v>
      </x:c>
    </x:row>
    <x:row r="15" ht="60" customHeight="1">
      <x:c r="A15" s="26" t="str">
        <x:v>Research status</x:v>
      </x:c>
      <x:c r="B15" s="26" t="str">
        <x:v>AI-assisted adjudication complete; correction outreach and article publication remain.</x:v>
      </x:c>
      <x:c r="C15" s="26"/>
      <x:c r="D15" s="26"/>
      <x:c r="E15" s="26"/>
      <x:c r="F15" s="26"/>
      <x:c r="G15" s="26"/>
      <x:c r="H15" s="26"/>
    </x:row>
  </x:sheetData>
  <x:mergeCells>
    <x:mergeCell ref="A1:H1"/>
  </x:mergeCells>
  <x:conditionalFormatting sqref="B13:B13">
    <x:cfRule type="expression" dxfId="26" priority="1">
      <x:formula>B13="FAIL"</x:formula>
    </x:cfRule>
    <x:cfRule type="expression" dxfId="27" priority="2">
      <x:formula>B13="PASS"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</x:cols>
  <x:sheetData>
    <x:row r="1">
      <x:c r="A1" s="5" t="str">
        <x:v>Category Summary - formula-driven from Final Scorecard</x:v>
      </x:c>
      <x:c r="B1" s="5"/>
      <x:c r="C1" s="5"/>
      <x:c r="D1" s="5"/>
      <x:c r="E1" s="5"/>
      <x:c r="F1" s="5"/>
      <x:c r="G1" s="5"/>
      <x:c r="H1" s="5"/>
      <x:c r="I1" s="5"/>
    </x:row>
    <x:row r="3">
      <x:c r="A3" s="15" t="str">
        <x:v>Category</x:v>
      </x:c>
      <x:c r="B3" s="15" t="str">
        <x:v>Vendor count</x:v>
      </x:c>
      <x:c r="C3" s="15" t="str">
        <x:v>Mean score</x:v>
      </x:c>
      <x:c r="D3" s="15" t="str">
        <x:v>Fully</x:v>
      </x:c>
      <x:c r="E3" s="15" t="str">
        <x:v>Substantially</x:v>
      </x:c>
      <x:c r="F3" s="15" t="str">
        <x:v>Partially</x:v>
      </x:c>
      <x:c r="G3" s="15" t="str">
        <x:v>Limited</x:v>
      </x:c>
      <x:c r="H3" s="15" t="str">
        <x:v>Zero</x:v>
      </x:c>
      <x:c r="I3" s="15" t="str">
        <x:v>Quota QC</x:v>
      </x:c>
    </x:row>
    <x:row r="4">
      <x:c r="A4" s="22" t="str">
        <x:v>Marketing automation</x:v>
      </x:c>
      <x:c r="B4" s="22" t="n">
        <x:f>COUNTIF('Canonical Scorecard'!C3:C102,A4)</x:f>
        <x:v>20</x:v>
      </x:c>
      <x:c r="C4" s="30" t="n">
        <x:f>AVERAGEIF('Canonical Scorecard'!C3:C102,A4,'Canonical Scorecard'!R3:R102)</x:f>
        <x:v>3.8</x:v>
      </x:c>
      <x:c r="D4" s="22" t="n">
        <x:f>COUNTIFS('Canonical Scorecard'!C3:C102,A4,'Canonical Scorecard'!S3:S102,"Fully calculable")</x:f>
        <x:v>1</x:v>
      </x:c>
      <x:c r="E4" s="22" t="n">
        <x:f>COUNTIFS('Canonical Scorecard'!C3:C102,A4,'Canonical Scorecard'!S3:S102,"Substantially calculable")</x:f>
        <x:v>2</x:v>
      </x:c>
      <x:c r="F4" s="22" t="n">
        <x:f>COUNTIFS('Canonical Scorecard'!C3:C102,A4,'Canonical Scorecard'!S3:S102,"Partially calculable")</x:f>
        <x:v>8</x:v>
      </x:c>
      <x:c r="G4" s="22" t="n">
        <x:f>COUNTIFS('Canonical Scorecard'!C3:C102,A4,'Canonical Scorecard'!S3:S102,"Limited disclosure")</x:f>
        <x:v>5</x:v>
      </x:c>
      <x:c r="H4" s="22" t="n">
        <x:f>COUNTIFS('Canonical Scorecard'!C3:C102,A4,'Canonical Scorecard'!S3:S102,"Not publicly calculable")</x:f>
        <x:v>4</x:v>
      </x:c>
      <x:c r="I4" s="22" t="str">
        <x:f>IF(B4=20,"PASS","FAIL")</x:f>
        <x:v>PASS</x:v>
      </x:c>
    </x:row>
    <x:row r="5">
      <x:c r="A5" s="22" t="str">
        <x:v>ABM and GTM intelligence</x:v>
      </x:c>
      <x:c r="B5" s="22" t="n">
        <x:f>COUNTIF('Canonical Scorecard'!C3:C102,A5)</x:f>
        <x:v>20</x:v>
      </x:c>
      <x:c r="C5" s="30" t="n">
        <x:f>AVERAGEIF('Canonical Scorecard'!C3:C102,A5,'Canonical Scorecard'!R3:R102)</x:f>
        <x:v>2.4</x:v>
      </x:c>
      <x:c r="D5" s="22" t="n">
        <x:f>COUNTIFS('Canonical Scorecard'!C3:C102,A5,'Canonical Scorecard'!S3:S102,"Fully calculable")</x:f>
        <x:v>0</x:v>
      </x:c>
      <x:c r="E5" s="22" t="n">
        <x:f>COUNTIFS('Canonical Scorecard'!C3:C102,A5,'Canonical Scorecard'!S3:S102,"Substantially calculable")</x:f>
        <x:v>3</x:v>
      </x:c>
      <x:c r="F5" s="22" t="n">
        <x:f>COUNTIFS('Canonical Scorecard'!C3:C102,A5,'Canonical Scorecard'!S3:S102,"Partially calculable")</x:f>
        <x:v>3</x:v>
      </x:c>
      <x:c r="G5" s="22" t="n">
        <x:f>COUNTIFS('Canonical Scorecard'!C3:C102,A5,'Canonical Scorecard'!S3:S102,"Limited disclosure")</x:f>
        <x:v>6</x:v>
      </x:c>
      <x:c r="H5" s="22" t="n">
        <x:f>COUNTIFS('Canonical Scorecard'!C3:C102,A5,'Canonical Scorecard'!S3:S102,"Not publicly calculable")</x:f>
        <x:v>8</x:v>
      </x:c>
      <x:c r="I5" s="22" t="str">
        <x:f>IF(B5=20,"PASS","FAIL")</x:f>
        <x:v>PASS</x:v>
      </x:c>
    </x:row>
    <x:row r="6">
      <x:c r="A6" s="22" t="str">
        <x:v>Sales intelligence and engagement</x:v>
      </x:c>
      <x:c r="B6" s="22" t="n">
        <x:f>COUNTIF('Canonical Scorecard'!C3:C102,A6)</x:f>
        <x:v>20</x:v>
      </x:c>
      <x:c r="C6" s="30" t="n">
        <x:f>AVERAGEIF('Canonical Scorecard'!C3:C102,A6,'Canonical Scorecard'!R3:R102)</x:f>
        <x:v>5.5</x:v>
      </x:c>
      <x:c r="D6" s="22" t="n">
        <x:f>COUNTIFS('Canonical Scorecard'!C3:C102,A6,'Canonical Scorecard'!S3:S102,"Fully calculable")</x:f>
        <x:v>3</x:v>
      </x:c>
      <x:c r="E6" s="22" t="n">
        <x:f>COUNTIFS('Canonical Scorecard'!C3:C102,A6,'Canonical Scorecard'!S3:S102,"Substantially calculable")</x:f>
        <x:v>6</x:v>
      </x:c>
      <x:c r="F6" s="22" t="n">
        <x:f>COUNTIFS('Canonical Scorecard'!C3:C102,A6,'Canonical Scorecard'!S3:S102,"Partially calculable")</x:f>
        <x:v>6</x:v>
      </x:c>
      <x:c r="G6" s="22" t="n">
        <x:f>COUNTIFS('Canonical Scorecard'!C3:C102,A6,'Canonical Scorecard'!S3:S102,"Limited disclosure")</x:f>
        <x:v>3</x:v>
      </x:c>
      <x:c r="H6" s="22" t="n">
        <x:f>COUNTIFS('Canonical Scorecard'!C3:C102,A6,'Canonical Scorecard'!S3:S102,"Not publicly calculable")</x:f>
        <x:v>2</x:v>
      </x:c>
      <x:c r="I6" s="22" t="str">
        <x:f>IF(B6=20,"PASS","FAIL")</x:f>
        <x:v>PASS</x:v>
      </x:c>
    </x:row>
    <x:row r="7">
      <x:c r="A7" s="22" t="str">
        <x:v>Marketing analytics and attribution</x:v>
      </x:c>
      <x:c r="B7" s="22" t="n">
        <x:f>COUNTIF('Canonical Scorecard'!C3:C102,A7)</x:f>
        <x:v>20</x:v>
      </x:c>
      <x:c r="C7" s="30" t="n">
        <x:f>AVERAGEIF('Canonical Scorecard'!C3:C102,A7,'Canonical Scorecard'!R3:R102)</x:f>
        <x:v>4</x:v>
      </x:c>
      <x:c r="D7" s="22" t="n">
        <x:f>COUNTIFS('Canonical Scorecard'!C3:C102,A7,'Canonical Scorecard'!S3:S102,"Fully calculable")</x:f>
        <x:v>2</x:v>
      </x:c>
      <x:c r="E7" s="22" t="n">
        <x:f>COUNTIFS('Canonical Scorecard'!C3:C102,A7,'Canonical Scorecard'!S3:S102,"Substantially calculable")</x:f>
        <x:v>1</x:v>
      </x:c>
      <x:c r="F7" s="22" t="n">
        <x:f>COUNTIFS('Canonical Scorecard'!C3:C102,A7,'Canonical Scorecard'!S3:S102,"Partially calculable")</x:f>
        <x:v>7</x:v>
      </x:c>
      <x:c r="G7" s="22" t="n">
        <x:f>COUNTIFS('Canonical Scorecard'!C3:C102,A7,'Canonical Scorecard'!S3:S102,"Limited disclosure")</x:f>
        <x:v>10</x:v>
      </x:c>
      <x:c r="H7" s="22" t="n">
        <x:f>COUNTIFS('Canonical Scorecard'!C3:C102,A7,'Canonical Scorecard'!S3:S102,"Not publicly calculable")</x:f>
        <x:v>0</x:v>
      </x:c>
      <x:c r="I7" s="22" t="str">
        <x:f>IF(B7=20,"PASS","FAIL")</x:f>
        <x:v>PASS</x:v>
      </x:c>
    </x:row>
    <x:row r="8">
      <x:c r="A8" s="22" t="str">
        <x:v>Customer engagement and service</x:v>
      </x:c>
      <x:c r="B8" s="22" t="n">
        <x:f>COUNTIF('Canonical Scorecard'!C3:C102,A8)</x:f>
        <x:v>20</x:v>
      </x:c>
      <x:c r="C8" s="30" t="n">
        <x:f>AVERAGEIF('Canonical Scorecard'!C3:C102,A8,'Canonical Scorecard'!R3:R102)</x:f>
        <x:v>5.75</x:v>
      </x:c>
      <x:c r="D8" s="22" t="n">
        <x:f>COUNTIFS('Canonical Scorecard'!C3:C102,A8,'Canonical Scorecard'!S3:S102,"Fully calculable")</x:f>
        <x:v>6</x:v>
      </x:c>
      <x:c r="E8" s="22" t="n">
        <x:f>COUNTIFS('Canonical Scorecard'!C3:C102,A8,'Canonical Scorecard'!S3:S102,"Substantially calculable")</x:f>
        <x:v>3</x:v>
      </x:c>
      <x:c r="F8" s="22" t="n">
        <x:f>COUNTIFS('Canonical Scorecard'!C3:C102,A8,'Canonical Scorecard'!S3:S102,"Partially calculable")</x:f>
        <x:v>4</x:v>
      </x:c>
      <x:c r="G8" s="22" t="n">
        <x:f>COUNTIFS('Canonical Scorecard'!C3:C102,A8,'Canonical Scorecard'!S3:S102,"Limited disclosure")</x:f>
        <x:v>7</x:v>
      </x:c>
      <x:c r="H8" s="22" t="n">
        <x:f>COUNTIFS('Canonical Scorecard'!C3:C102,A8,'Canonical Scorecard'!S3:S102,"Not publicly calculable")</x:f>
        <x:v>0</x:v>
      </x:c>
      <x:c r="I8" s="22" t="str">
        <x:f>IF(B8=20,"PASS","FAIL")</x:f>
        <x:v>PASS</x:v>
      </x:c>
    </x:row>
  </x:sheetData>
  <x:mergeCells>
    <x:mergeCell ref="A1:I1"/>
  </x:mergeCells>
  <x:conditionalFormatting sqref="I4:I8">
    <x:cfRule type="expression" dxfId="28" priority="1">
      <x:formula>I4="FAIL"</x:formula>
    </x:cfRule>
    <x:cfRule type="expression" dxfId="29" priority="2">
      <x:formula>I4="PASS"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42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5" t="str">
        <x:v>Criterion Rates - formula-driven from Final Scorecard</x:v>
      </x:c>
      <x:c r="B1" s="5"/>
      <x:c r="C1" s="5"/>
      <x:c r="D1" s="5"/>
      <x:c r="E1" s="5"/>
      <x:c r="F1" s="5"/>
    </x:row>
    <x:row r="3">
      <x:c r="A3" s="15" t="str">
        <x:v>Criterion</x:v>
      </x:c>
      <x:c r="B3" s="15" t="str">
        <x:v>Frozen definition</x:v>
      </x:c>
      <x:c r="C3" s="15" t="str">
        <x:v>Pass count</x:v>
      </x:c>
      <x:c r="D3" s="15" t="str">
        <x:v>Pass rate</x:v>
      </x:c>
      <x:c r="E3" s="15" t="str">
        <x:v>Evidence conflict count</x:v>
      </x:c>
      <x:c r="F3" s="15" t="str">
        <x:v>QC</x:v>
      </x:c>
    </x:row>
    <x:row r="4">
      <x:c r="A4" s="22" t="str">
        <x:v>C1</x:v>
      </x:c>
      <x:c r="B4" s="22" t="str">
        <x:v>Numeric platform starting price</x:v>
      </x:c>
      <x:c r="C4" s="22" t="n">
        <x:f>SUM('Canonical Scorecard'!H3:H102)</x:f>
        <x:v>61</x:v>
      </x:c>
      <x:c r="D4" s="36" t="n">
        <x:f>C4/'Executive Summary'!B4</x:f>
        <x:v>0.61</x:v>
      </x:c>
      <x:c r="E4" s="22" t="n">
        <x:f>COUNTIF('Canonical Scorecard'!BF3:BF102,"FAIL")</x:f>
        <x:v>0</x:v>
      </x:c>
      <x:c r="F4" s="22" t="str">
        <x:f>IF(E4=0,"PASS","FAIL")</x:f>
        <x:v>PASS</x:v>
      </x:c>
    </x:row>
    <x:row r="5">
      <x:c r="A5" s="22" t="str">
        <x:v>C2</x:v>
      </x:c>
      <x:c r="B5" s="22" t="str">
        <x:v>Minimum AI-eligible plan identifiable</x:v>
      </x:c>
      <x:c r="C5" s="22" t="n">
        <x:f>SUM('Canonical Scorecard'!I3:I102)</x:f>
        <x:v>75</x:v>
      </x:c>
      <x:c r="D5" s="36" t="n">
        <x:f>C5/'Executive Summary'!B4</x:f>
        <x:v>0.75</x:v>
      </x:c>
      <x:c r="E5" s="22" t="n">
        <x:f>COUNTIF('Canonical Scorecard'!BG3:BG102,"FAIL")</x:f>
        <x:v>0</x:v>
      </x:c>
      <x:c r="F5" s="22" t="str">
        <x:f>IF(E5=0,"PASS","FAIL")</x:f>
        <x:v>PASS</x:v>
      </x:c>
    </x:row>
    <x:row r="6">
      <x:c r="A6" s="22" t="str">
        <x:v>C3</x:v>
      </x:c>
      <x:c r="B6" s="22" t="str">
        <x:v>Minimum commitment calculable</x:v>
      </x:c>
      <x:c r="C6" s="22" t="n">
        <x:f>SUM('Canonical Scorecard'!J3:J102)</x:f>
        <x:v>52</x:v>
      </x:c>
      <x:c r="D6" s="36" t="n">
        <x:f>C6/'Executive Summary'!B4</x:f>
        <x:v>0.52</x:v>
      </x:c>
      <x:c r="E6" s="22" t="n">
        <x:f>COUNTIF('Canonical Scorecard'!BH3:BH102,"FAIL")</x:f>
        <x:v>0</x:v>
      </x:c>
      <x:c r="F6" s="22" t="str">
        <x:f>IF(E6=0,"PASS","FAIL")</x:f>
        <x:v>PASS</x:v>
      </x:c>
    </x:row>
    <x:row r="7">
      <x:c r="A7" s="22" t="str">
        <x:v>C4</x:v>
      </x:c>
      <x:c r="B7" s="22" t="str">
        <x:v>AI packaging explicit</x:v>
      </x:c>
      <x:c r="C7" s="22" t="n">
        <x:f>SUM('Canonical Scorecard'!K3:K102)</x:f>
        <x:v>82</x:v>
      </x:c>
      <x:c r="D7" s="36" t="n">
        <x:f>C7/'Executive Summary'!B4</x:f>
        <x:v>0.82</x:v>
      </x:c>
      <x:c r="E7" s="22" t="n">
        <x:f>COUNTIF('Canonical Scorecard'!BI3:BI102,"FAIL")</x:f>
        <x:v>0</x:v>
      </x:c>
      <x:c r="F7" s="22" t="str">
        <x:f>IF(E7=0,"PASS","FAIL")</x:f>
        <x:v>PASS</x:v>
      </x:c>
    </x:row>
    <x:row r="8">
      <x:c r="A8" s="22" t="str">
        <x:v>C5</x:v>
      </x:c>
      <x:c r="B8" s="22" t="str">
        <x:v>AI billing unit or explicit no-meter</x:v>
      </x:c>
      <x:c r="C8" s="22" t="n">
        <x:f>SUM('Canonical Scorecard'!L3:L102)</x:f>
        <x:v>36</x:v>
      </x:c>
      <x:c r="D8" s="36" t="n">
        <x:f>C8/'Executive Summary'!B4</x:f>
        <x:v>0.36</x:v>
      </x:c>
      <x:c r="E8" s="22" t="n">
        <x:f>COUNTIF('Canonical Scorecard'!BJ3:BJ102,"FAIL")</x:f>
        <x:v>0</x:v>
      </x:c>
      <x:c r="F8" s="22" t="str">
        <x:f>IF(E8=0,"PASS","FAIL")</x:f>
        <x:v>PASS</x:v>
      </x:c>
    </x:row>
    <x:row r="9">
      <x:c r="A9" s="22" t="str">
        <x:v>C6</x:v>
      </x:c>
      <x:c r="B9" s="22" t="str">
        <x:v>Billing unit defined</x:v>
      </x:c>
      <x:c r="C9" s="22" t="n">
        <x:f>SUM('Canonical Scorecard'!M3:M102)</x:f>
        <x:v>26</x:v>
      </x:c>
      <x:c r="D9" s="36" t="n">
        <x:f>C9/'Executive Summary'!B4</x:f>
        <x:v>0.26</x:v>
      </x:c>
      <x:c r="E9" s="22" t="n">
        <x:f>COUNTIF('Canonical Scorecard'!BK3:BK102,"FAIL")</x:f>
        <x:v>0</x:v>
      </x:c>
      <x:c r="F9" s="22" t="str">
        <x:f>IF(E9=0,"PASS","FAIL")</x:f>
        <x:v>PASS</x:v>
      </x:c>
    </x:row>
    <x:row r="10">
      <x:c r="A10" s="22" t="str">
        <x:v>C7</x:v>
      </x:c>
      <x:c r="B10" s="22" t="str">
        <x:v>Recurring allowance quantified</x:v>
      </x:c>
      <x:c r="C10" s="22" t="n">
        <x:f>SUM('Canonical Scorecard'!N3:N102)</x:f>
        <x:v>21</x:v>
      </x:c>
      <x:c r="D10" s="36" t="n">
        <x:f>C10/'Executive Summary'!B4</x:f>
        <x:v>0.21</x:v>
      </x:c>
      <x:c r="E10" s="22" t="n">
        <x:f>COUNTIF('Canonical Scorecard'!BL3:BL102,"FAIL")</x:f>
        <x:v>0</x:v>
      </x:c>
      <x:c r="F10" s="22" t="str">
        <x:f>IF(E10=0,"PASS","FAIL")</x:f>
        <x:v>PASS</x:v>
      </x:c>
    </x:row>
    <x:row r="11">
      <x:c r="A11" s="22" t="str">
        <x:v>C8</x:v>
      </x:c>
      <x:c r="B11" s="22" t="str">
        <x:v>Incremental/overage price disclosed</x:v>
      </x:c>
      <x:c r="C11" s="22" t="n">
        <x:f>SUM('Canonical Scorecard'!O3:O102)</x:f>
        <x:v>13</x:v>
      </x:c>
      <x:c r="D11" s="36" t="n">
        <x:f>C11/'Executive Summary'!B4</x:f>
        <x:v>0.13</x:v>
      </x:c>
      <x:c r="E11" s="22" t="n">
        <x:f>COUNTIF('Canonical Scorecard'!BM3:BM102,"FAIL")</x:f>
        <x:v>0</x:v>
      </x:c>
      <x:c r="F11" s="22" t="str">
        <x:f>IF(E11=0,"PASS","FAIL")</x:f>
        <x:v>PASS</x:v>
      </x:c>
    </x:row>
    <x:row r="12">
      <x:c r="A12" s="22" t="str">
        <x:v>C9</x:v>
      </x:c>
      <x:c r="B12" s="22" t="str">
        <x:v>Minimum AI access cost calculable</x:v>
      </x:c>
      <x:c r="C12" s="22" t="n">
        <x:f>SUM('Canonical Scorecard'!P3:P102)</x:f>
        <x:v>52</x:v>
      </x:c>
      <x:c r="D12" s="36" t="n">
        <x:f>C12/'Executive Summary'!B4</x:f>
        <x:v>0.52</x:v>
      </x:c>
      <x:c r="E12" s="22" t="n">
        <x:f>COUNTIF('Canonical Scorecard'!BN3:BN102,"FAIL")</x:f>
        <x:v>0</x:v>
      </x:c>
      <x:c r="F12" s="22" t="str">
        <x:f>IF(E12=0,"PASS","FAIL")</x:f>
        <x:v>PASS</x:v>
      </x:c>
    </x:row>
    <x:row r="13">
      <x:c r="A13" s="22" t="str">
        <x:v>C10</x:v>
      </x:c>
      <x:c r="B13" s="22" t="str">
        <x:v>Marginal AI usage cost calculable</x:v>
      </x:c>
      <x:c r="C13" s="22" t="n">
        <x:f>SUM('Canonical Scorecard'!Q3:Q102)</x:f>
        <x:v>11</x:v>
      </x:c>
      <x:c r="D13" s="36" t="n">
        <x:f>C13/'Executive Summary'!B4</x:f>
        <x:v>0.11</x:v>
      </x:c>
      <x:c r="E13" s="22" t="n">
        <x:f>COUNTIF('Canonical Scorecard'!BO3:BO102,"FAIL")</x:f>
        <x:v>0</x:v>
      </x:c>
      <x:c r="F13" s="22" t="str">
        <x:f>IF(E13=0,"PASS","FAIL")</x:f>
        <x:v>PASS</x:v>
      </x:c>
    </x:row>
  </x:sheetData>
  <x:mergeCells>
    <x:mergeCell ref="A1:F1"/>
  </x:mergeCells>
  <x:conditionalFormatting sqref="F4:F13">
    <x:cfRule type="expression" dxfId="30" priority="1">
      <x:formula>F4="FAIL"</x:formula>
    </x:cfRule>
    <x:cfRule type="expression" dxfId="31" priority="2">
      <x:formula>F4="PASS"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24" hidden="0" customWidth="1"/>
    <x:col min="3" max="3" width="10" hidden="0" customWidth="1"/>
    <x:col min="4" max="4" width="10" hidden="0" customWidth="1"/>
    <x:col min="5" max="5" width="10" hidden="0" customWidth="1"/>
    <x:col min="6" max="6" width="10" hidden="0" customWidth="1"/>
    <x:col min="7" max="7" width="10" hidden="0" customWidth="1"/>
    <x:col min="8" max="8" width="10" hidden="0" customWidth="1"/>
    <x:col min="9" max="9" width="10" hidden="0" customWidth="1"/>
    <x:col min="10" max="10" width="10" hidden="0" customWidth="1"/>
    <x:col min="11" max="11" width="10" hidden="0" customWidth="1"/>
    <x:col min="12" max="12" width="10" hidden="0" customWidth="1"/>
    <x:col min="13" max="13" width="10" hidden="0" customWidth="1"/>
    <x:col min="14" max="14" width="10" hidden="0" customWidth="1"/>
    <x:col min="15" max="15" width="10" hidden="0" customWidth="1"/>
    <x:col min="16" max="16" width="10" hidden="0" customWidth="1"/>
    <x:col min="17" max="17" width="10" hidden="0" customWidth="1"/>
    <x:col min="18" max="18" width="10" hidden="0" customWidth="1"/>
    <x:col min="19" max="19" width="10" hidden="0" customWidth="1"/>
    <x:col min="20" max="20" width="10" hidden="0" customWidth="1"/>
    <x:col min="21" max="21" width="10" hidden="0" customWidth="1"/>
    <x:col min="22" max="22" width="10" hidden="0" customWidth="1"/>
    <x:col min="23" max="23" width="10" hidden="0" customWidth="1"/>
    <x:col min="24" max="24" width="10" hidden="0" customWidth="1"/>
    <x:col min="25" max="25" width="10" hidden="0" customWidth="1"/>
    <x:col min="26" max="26" width="10" hidden="0" customWidth="1"/>
    <x:col min="27" max="27" width="10" hidden="0" customWidth="1"/>
  </x:cols>
  <x:sheetData>
    <x:row r="1">
      <x:c r="A1" s="5" t="str">
        <x:v>Internal Before/After Consistency Audit - r1 candidate vs final r4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  <x:c r="Q1" s="5"/>
      <x:c r="R1" s="5"/>
      <x:c r="S1" s="5"/>
      <x:c r="T1" s="5"/>
      <x:c r="U1" s="5"/>
      <x:c r="V1" s="5"/>
      <x:c r="W1" s="5"/>
      <x:c r="X1" s="5"/>
      <x:c r="Y1" s="5"/>
      <x:c r="Z1" s="5"/>
    </x:row>
    <x:row r="3">
      <x:c r="A3" s="15" t="str">
        <x:v>Metric</x:v>
      </x:c>
      <x:c r="B3" s="15" t="str">
        <x:v>Formula-driven result</x:v>
      </x:c>
    </x:row>
    <x:row r="4">
      <x:c r="A4" t="str">
        <x:v>Binary criterion agreement</x:v>
      </x:c>
      <x:c r="B4" s="34" t="n">
        <x:f>SUM(Y13:Y112)/1000</x:f>
        <x:v>0.99</x:v>
      </x:c>
    </x:row>
    <x:row r="5">
      <x:c r="A5" t="str">
        <x:v>Old pass proportion</x:v>
      </x:c>
      <x:c r="B5" s="34" t="n">
        <x:f>SUM(C13:L112)/1000</x:f>
        <x:v>0.431</x:v>
      </x:c>
    </x:row>
    <x:row r="6">
      <x:c r="A6" t="str">
        <x:v>New pass proportion</x:v>
      </x:c>
      <x:c r="B6" s="34" t="n">
        <x:f>SUM(M13:V112)/1000</x:f>
        <x:v>0.429</x:v>
      </x:c>
    </x:row>
    <x:row r="7">
      <x:c r="A7" t="str">
        <x:v>Chance-expected agreement</x:v>
      </x:c>
      <x:c r="B7" s="34" t="n">
        <x:f>B5*B6+(1-B5)*(1-B6)</x:f>
        <x:v>0.509798</x:v>
      </x:c>
    </x:row>
    <x:row r="8">
      <x:c r="A8" t="str">
        <x:v>Cohen's kappa (internal before/after)</x:v>
      </x:c>
      <x:c r="B8" s="38" t="n">
        <x:f>(B4-B7)/(1-B7)</x:f>
        <x:v>0.9796002464290231</x:v>
      </x:c>
    </x:row>
    <x:row r="9">
      <x:c r="A9" t="str">
        <x:v>Exact total-score agreement</x:v>
      </x:c>
      <x:c r="B9" s="34" t="n">
        <x:f>COUNTIF(Z13:Z112,"YES")/100</x:f>
        <x:v>0.93</x:v>
      </x:c>
    </x:row>
    <x:row r="10">
      <x:c r="A10" t="str">
        <x:v>Mean absolute score change</x:v>
      </x:c>
      <x:c r="B10" s="32" t="n">
        <x:f>AVERAGE(AA13:AA112)</x:f>
        <x:v>0.08</x:v>
      </x:c>
    </x:row>
    <x:row r="12">
      <x:c r="A12" s="15" t="str">
        <x:v>Sample ID</x:v>
      </x:c>
      <x:c r="B12" s="15" t="str">
        <x:v>Vendor</x:v>
      </x:c>
      <x:c r="C12" s="15" t="str">
        <x:v>r1 C1</x:v>
      </x:c>
      <x:c r="D12" s="15" t="str">
        <x:v>r1 C2</x:v>
      </x:c>
      <x:c r="E12" s="15" t="str">
        <x:v>r1 C3</x:v>
      </x:c>
      <x:c r="F12" s="15" t="str">
        <x:v>r1 C4</x:v>
      </x:c>
      <x:c r="G12" s="15" t="str">
        <x:v>r1 C5</x:v>
      </x:c>
      <x:c r="H12" s="15" t="str">
        <x:v>r1 C6</x:v>
      </x:c>
      <x:c r="I12" s="15" t="str">
        <x:v>r1 C7</x:v>
      </x:c>
      <x:c r="J12" s="15" t="str">
        <x:v>r1 C8</x:v>
      </x:c>
      <x:c r="K12" s="15" t="str">
        <x:v>r1 C9</x:v>
      </x:c>
      <x:c r="L12" s="15" t="str">
        <x:v>r1 C10</x:v>
      </x:c>
      <x:c r="M12" s="15" t="str">
        <x:v>final C1</x:v>
      </x:c>
      <x:c r="N12" s="15" t="str">
        <x:v>final C2</x:v>
      </x:c>
      <x:c r="O12" s="15" t="str">
        <x:v>final C3</x:v>
      </x:c>
      <x:c r="P12" s="15" t="str">
        <x:v>final C4</x:v>
      </x:c>
      <x:c r="Q12" s="15" t="str">
        <x:v>final C5</x:v>
      </x:c>
      <x:c r="R12" s="15" t="str">
        <x:v>final C6</x:v>
      </x:c>
      <x:c r="S12" s="15" t="str">
        <x:v>final C7</x:v>
      </x:c>
      <x:c r="T12" s="15" t="str">
        <x:v>final C8</x:v>
      </x:c>
      <x:c r="U12" s="15" t="str">
        <x:v>final C9</x:v>
      </x:c>
      <x:c r="V12" s="15" t="str">
        <x:v>final C10</x:v>
      </x:c>
      <x:c r="W12" s="15" t="str">
        <x:v>r1 score</x:v>
      </x:c>
      <x:c r="X12" s="15" t="str">
        <x:v>final score</x:v>
      </x:c>
      <x:c r="Y12" s="15" t="str">
        <x:v>Matching criteria</x:v>
      </x:c>
      <x:c r="Z12" s="15" t="str">
        <x:v>Exact score match</x:v>
      </x:c>
      <x:c r="AA12" s="15" t="str">
        <x:v>Absolute score change</x:v>
      </x:c>
    </x:row>
    <x:row r="13">
      <x:c r="A13" s="22" t="str">
        <x:v>V001</x:v>
      </x:c>
      <x:c r="B13" s="22" t="str">
        <x:v>ActiveCampaign</x:v>
      </x:c>
      <x:c r="C13" s="22" t="n">
        <x:v>1</x:v>
      </x:c>
      <x:c r="D13" s="22" t="n">
        <x:v>1</x:v>
      </x:c>
      <x:c r="E13" s="22" t="n">
        <x:v>1</x:v>
      </x:c>
      <x:c r="F13" s="22" t="n">
        <x:v>1</x:v>
      </x:c>
      <x:c r="G13" s="22" t="n">
        <x:v>0</x:v>
      </x:c>
      <x:c r="H13" s="22" t="n">
        <x:v>0</x:v>
      </x:c>
      <x:c r="I13" s="22" t="n">
        <x:v>0</x:v>
      </x:c>
      <x:c r="J13" s="22" t="n">
        <x:v>0</x:v>
      </x:c>
      <x:c r="K13" s="22" t="n">
        <x:v>1</x:v>
      </x:c>
      <x:c r="L13" s="22" t="n">
        <x:v>0</x:v>
      </x:c>
      <x:c r="M13" s="22" t="n">
        <x:f>'Canonical Scorecard'!H3</x:f>
        <x:v>1</x:v>
      </x:c>
      <x:c r="N13" s="22" t="n">
        <x:f>'Canonical Scorecard'!I3</x:f>
        <x:v>1</x:v>
      </x:c>
      <x:c r="O13" s="22" t="n">
        <x:f>'Canonical Scorecard'!J3</x:f>
        <x:v>1</x:v>
      </x:c>
      <x:c r="P13" s="22" t="n">
        <x:f>'Canonical Scorecard'!K3</x:f>
        <x:v>1</x:v>
      </x:c>
      <x:c r="Q13" s="22" t="n">
        <x:f>'Canonical Scorecard'!L3</x:f>
        <x:v>0</x:v>
      </x:c>
      <x:c r="R13" s="22" t="n">
        <x:f>'Canonical Scorecard'!M3</x:f>
        <x:v>0</x:v>
      </x:c>
      <x:c r="S13" s="22" t="n">
        <x:f>'Canonical Scorecard'!N3</x:f>
        <x:v>0</x:v>
      </x:c>
      <x:c r="T13" s="22" t="n">
        <x:f>'Canonical Scorecard'!O3</x:f>
        <x:v>0</x:v>
      </x:c>
      <x:c r="U13" s="22" t="n">
        <x:f>'Canonical Scorecard'!P3</x:f>
        <x:v>1</x:v>
      </x:c>
      <x:c r="V13" s="22" t="n">
        <x:f>'Canonical Scorecard'!Q3</x:f>
        <x:v>0</x:v>
      </x:c>
      <x:c r="W13" s="22" t="n">
        <x:v>5</x:v>
      </x:c>
      <x:c r="X13" s="22" t="n">
        <x:f>'Canonical Scorecard'!R3</x:f>
        <x:v>5</x:v>
      </x:c>
      <x:c r="Y13" s="22" t="n">
        <x:f>SUM(--(C13=M13),--(D13=N13),--(E13=O13),--(F13=P13),--(G13=Q13),--(H13=R13),--(I13=S13),--(J13=T13),--(K13=U13),--(L13=V13))</x:f>
        <x:v>10</x:v>
      </x:c>
      <x:c r="Z13" s="22" t="str">
        <x:f>IF(W13=X13,"YES","NO")</x:f>
        <x:v>YES</x:v>
      </x:c>
      <x:c r="AA13" s="22" t="n">
        <x:f>ABS(W13-X13)</x:f>
        <x:v>0</x:v>
      </x:c>
    </x:row>
    <x:row r="14">
      <x:c r="A14" s="22" t="str">
        <x:v>V002</x:v>
      </x:c>
      <x:c r="B14" s="22" t="str">
        <x:v>Adobe Marketo Engage</x:v>
      </x:c>
      <x:c r="C14" s="22" t="n">
        <x:v>0</x:v>
      </x:c>
      <x:c r="D14" s="22" t="n">
        <x:v>1</x:v>
      </x:c>
      <x:c r="E14" s="22" t="n">
        <x:v>0</x:v>
      </x:c>
      <x:c r="F14" s="22" t="n">
        <x:v>1</x:v>
      </x:c>
      <x:c r="G14" s="22" t="n">
        <x:v>0</x:v>
      </x:c>
      <x:c r="H14" s="22" t="n">
        <x:v>0</x:v>
      </x:c>
      <x:c r="I14" s="22" t="n">
        <x:v>0</x:v>
      </x:c>
      <x:c r="J14" s="22" t="n">
        <x:v>0</x:v>
      </x:c>
      <x:c r="K14" s="22" t="n">
        <x:v>0</x:v>
      </x:c>
      <x:c r="L14" s="22" t="n">
        <x:v>0</x:v>
      </x:c>
      <x:c r="M14" s="22" t="n">
        <x:f>'Canonical Scorecard'!H4</x:f>
        <x:v>0</x:v>
      </x:c>
      <x:c r="N14" s="22" t="n">
        <x:f>'Canonical Scorecard'!I4</x:f>
        <x:v>1</x:v>
      </x:c>
      <x:c r="O14" s="22" t="n">
        <x:f>'Canonical Scorecard'!J4</x:f>
        <x:v>0</x:v>
      </x:c>
      <x:c r="P14" s="22" t="n">
        <x:f>'Canonical Scorecard'!K4</x:f>
        <x:v>1</x:v>
      </x:c>
      <x:c r="Q14" s="22" t="n">
        <x:f>'Canonical Scorecard'!L4</x:f>
        <x:v>0</x:v>
      </x:c>
      <x:c r="R14" s="22" t="n">
        <x:f>'Canonical Scorecard'!M4</x:f>
        <x:v>0</x:v>
      </x:c>
      <x:c r="S14" s="22" t="n">
        <x:f>'Canonical Scorecard'!N4</x:f>
        <x:v>0</x:v>
      </x:c>
      <x:c r="T14" s="22" t="n">
        <x:f>'Canonical Scorecard'!O4</x:f>
        <x:v>0</x:v>
      </x:c>
      <x:c r="U14" s="22" t="n">
        <x:f>'Canonical Scorecard'!P4</x:f>
        <x:v>0</x:v>
      </x:c>
      <x:c r="V14" s="22" t="n">
        <x:f>'Canonical Scorecard'!Q4</x:f>
        <x:v>0</x:v>
      </x:c>
      <x:c r="W14" s="22" t="n">
        <x:v>2</x:v>
      </x:c>
      <x:c r="X14" s="22" t="n">
        <x:f>'Canonical Scorecard'!R4</x:f>
        <x:v>2</x:v>
      </x:c>
      <x:c r="Y14" s="22" t="n">
        <x:f>SUM(--(C14=M14),--(D14=N14),--(E14=O14),--(F14=P14),--(G14=Q14),--(H14=R14),--(I14=S14),--(J14=T14),--(K14=U14),--(L14=V14))</x:f>
        <x:v>10</x:v>
      </x:c>
      <x:c r="Z14" s="22" t="str">
        <x:f>IF(W14=X14,"YES","NO")</x:f>
        <x:v>YES</x:v>
      </x:c>
      <x:c r="AA14" s="22" t="n">
        <x:f>ABS(W14-X14)</x:f>
        <x:v>0</x:v>
      </x:c>
    </x:row>
    <x:row r="15">
      <x:c r="A15" s="22" t="str">
        <x:v>V003</x:v>
      </x:c>
      <x:c r="B15" s="22" t="str">
        <x:v>Bloomreach Engagement</x:v>
      </x:c>
      <x:c r="C15" s="22" t="n">
        <x:v>0</x:v>
      </x:c>
      <x:c r="D15" s="22" t="n">
        <x:v>1</x:v>
      </x:c>
      <x:c r="E15" s="22" t="n">
        <x:v>0</x:v>
      </x:c>
      <x:c r="F15" s="22" t="n">
        <x:v>1</x:v>
      </x:c>
      <x:c r="G15" s="22" t="n">
        <x:v>0</x:v>
      </x:c>
      <x:c r="H15" s="22" t="n">
        <x:v>0</x:v>
      </x:c>
      <x:c r="I15" s="22" t="n">
        <x:v>0</x:v>
      </x:c>
      <x:c r="J15" s="22" t="n">
        <x:v>0</x:v>
      </x:c>
      <x:c r="K15" s="22" t="n">
        <x:v>0</x:v>
      </x:c>
      <x:c r="L15" s="22" t="n">
        <x:v>0</x:v>
      </x:c>
      <x:c r="M15" s="22" t="n">
        <x:f>'Canonical Scorecard'!H5</x:f>
        <x:v>0</x:v>
      </x:c>
      <x:c r="N15" s="22" t="n">
        <x:f>'Canonical Scorecard'!I5</x:f>
        <x:v>1</x:v>
      </x:c>
      <x:c r="O15" s="22" t="n">
        <x:f>'Canonical Scorecard'!J5</x:f>
        <x:v>0</x:v>
      </x:c>
      <x:c r="P15" s="22" t="n">
        <x:f>'Canonical Scorecard'!K5</x:f>
        <x:v>1</x:v>
      </x:c>
      <x:c r="Q15" s="22" t="n">
        <x:f>'Canonical Scorecard'!L5</x:f>
        <x:v>0</x:v>
      </x:c>
      <x:c r="R15" s="22" t="n">
        <x:f>'Canonical Scorecard'!M5</x:f>
        <x:v>0</x:v>
      </x:c>
      <x:c r="S15" s="22" t="n">
        <x:f>'Canonical Scorecard'!N5</x:f>
        <x:v>0</x:v>
      </x:c>
      <x:c r="T15" s="22" t="n">
        <x:f>'Canonical Scorecard'!O5</x:f>
        <x:v>0</x:v>
      </x:c>
      <x:c r="U15" s="22" t="n">
        <x:f>'Canonical Scorecard'!P5</x:f>
        <x:v>0</x:v>
      </x:c>
      <x:c r="V15" s="22" t="n">
        <x:f>'Canonical Scorecard'!Q5</x:f>
        <x:v>0</x:v>
      </x:c>
      <x:c r="W15" s="22" t="n">
        <x:v>2</x:v>
      </x:c>
      <x:c r="X15" s="22" t="n">
        <x:f>'Canonical Scorecard'!R5</x:f>
        <x:v>2</x:v>
      </x:c>
      <x:c r="Y15" s="22" t="n">
        <x:f>SUM(--(C15=M15),--(D15=N15),--(E15=O15),--(F15=P15),--(G15=Q15),--(H15=R15),--(I15=S15),--(J15=T15),--(K15=U15),--(L15=V15))</x:f>
        <x:v>10</x:v>
      </x:c>
      <x:c r="Z15" s="22" t="str">
        <x:f>IF(W15=X15,"YES","NO")</x:f>
        <x:v>YES</x:v>
      </x:c>
      <x:c r="AA15" s="22" t="n">
        <x:f>ABS(W15-X15)</x:f>
        <x:v>0</x:v>
      </x:c>
    </x:row>
    <x:row r="16">
      <x:c r="A16" s="22" t="str">
        <x:v>V004</x:v>
      </x:c>
      <x:c r="B16" s="22" t="str">
        <x:v>Braze</x:v>
      </x:c>
      <x:c r="C16" s="22" t="n">
        <x:v>0</x:v>
      </x:c>
      <x:c r="D16" s="22" t="n">
        <x:v>1</x:v>
      </x:c>
      <x:c r="E16" s="22" t="n">
        <x:v>0</x:v>
      </x:c>
      <x:c r="F16" s="22" t="n">
        <x:v>1</x:v>
      </x:c>
      <x:c r="G16" s="22" t="n">
        <x:v>0</x:v>
      </x:c>
      <x:c r="H16" s="22" t="n">
        <x:v>0</x:v>
      </x:c>
      <x:c r="I16" s="22" t="n">
        <x:v>0</x:v>
      </x:c>
      <x:c r="J16" s="22" t="n">
        <x:v>0</x:v>
      </x:c>
      <x:c r="K16" s="22" t="n">
        <x:v>0</x:v>
      </x:c>
      <x:c r="L16" s="22" t="n">
        <x:v>0</x:v>
      </x:c>
      <x:c r="M16" s="22" t="n">
        <x:f>'Canonical Scorecard'!H6</x:f>
        <x:v>0</x:v>
      </x:c>
      <x:c r="N16" s="22" t="n">
        <x:f>'Canonical Scorecard'!I6</x:f>
        <x:v>1</x:v>
      </x:c>
      <x:c r="O16" s="22" t="n">
        <x:f>'Canonical Scorecard'!J6</x:f>
        <x:v>0</x:v>
      </x:c>
      <x:c r="P16" s="22" t="n">
        <x:f>'Canonical Scorecard'!K6</x:f>
        <x:v>1</x:v>
      </x:c>
      <x:c r="Q16" s="22" t="n">
        <x:f>'Canonical Scorecard'!L6</x:f>
        <x:v>0</x:v>
      </x:c>
      <x:c r="R16" s="22" t="n">
        <x:f>'Canonical Scorecard'!M6</x:f>
        <x:v>0</x:v>
      </x:c>
      <x:c r="S16" s="22" t="n">
        <x:f>'Canonical Scorecard'!N6</x:f>
        <x:v>0</x:v>
      </x:c>
      <x:c r="T16" s="22" t="n">
        <x:f>'Canonical Scorecard'!O6</x:f>
        <x:v>0</x:v>
      </x:c>
      <x:c r="U16" s="22" t="n">
        <x:f>'Canonical Scorecard'!P6</x:f>
        <x:v>0</x:v>
      </x:c>
      <x:c r="V16" s="22" t="n">
        <x:f>'Canonical Scorecard'!Q6</x:f>
        <x:v>0</x:v>
      </x:c>
      <x:c r="W16" s="22" t="n">
        <x:v>2</x:v>
      </x:c>
      <x:c r="X16" s="22" t="n">
        <x:f>'Canonical Scorecard'!R6</x:f>
        <x:v>2</x:v>
      </x:c>
      <x:c r="Y16" s="22" t="n">
        <x:f>SUM(--(C16=M16),--(D16=N16),--(E16=O16),--(F16=P16),--(G16=Q16),--(H16=R16),--(I16=S16),--(J16=T16),--(K16=U16),--(L16=V16))</x:f>
        <x:v>10</x:v>
      </x:c>
      <x:c r="Z16" s="22" t="str">
        <x:f>IF(W16=X16,"YES","NO")</x:f>
        <x:v>YES</x:v>
      </x:c>
      <x:c r="AA16" s="22" t="n">
        <x:f>ABS(W16-X16)</x:f>
        <x:v>0</x:v>
      </x:c>
    </x:row>
    <x:row r="17">
      <x:c r="A17" s="22" t="str">
        <x:v>V005</x:v>
      </x:c>
      <x:c r="B17" s="22" t="str">
        <x:v>Brevo</x:v>
      </x:c>
      <x:c r="C17" s="22" t="n">
        <x:v>1</x:v>
      </x:c>
      <x:c r="D17" s="22" t="n">
        <x:v>1</x:v>
      </x:c>
      <x:c r="E17" s="22" t="n">
        <x:v>1</x:v>
      </x:c>
      <x:c r="F17" s="22" t="n">
        <x:v>1</x:v>
      </x:c>
      <x:c r="G17" s="22" t="n">
        <x:v>0</x:v>
      </x:c>
      <x:c r="H17" s="22" t="n">
        <x:v>0</x:v>
      </x:c>
      <x:c r="I17" s="22" t="n">
        <x:v>0</x:v>
      </x:c>
      <x:c r="J17" s="22" t="n">
        <x:v>0</x:v>
      </x:c>
      <x:c r="K17" s="22" t="n">
        <x:v>1</x:v>
      </x:c>
      <x:c r="L17" s="22" t="n">
        <x:v>0</x:v>
      </x:c>
      <x:c r="M17" s="22" t="n">
        <x:f>'Canonical Scorecard'!H7</x:f>
        <x:v>1</x:v>
      </x:c>
      <x:c r="N17" s="22" t="n">
        <x:f>'Canonical Scorecard'!I7</x:f>
        <x:v>1</x:v>
      </x:c>
      <x:c r="O17" s="22" t="n">
        <x:f>'Canonical Scorecard'!J7</x:f>
        <x:v>1</x:v>
      </x:c>
      <x:c r="P17" s="22" t="n">
        <x:f>'Canonical Scorecard'!K7</x:f>
        <x:v>1</x:v>
      </x:c>
      <x:c r="Q17" s="22" t="n">
        <x:f>'Canonical Scorecard'!L7</x:f>
        <x:v>0</x:v>
      </x:c>
      <x:c r="R17" s="22" t="n">
        <x:f>'Canonical Scorecard'!M7</x:f>
        <x:v>0</x:v>
      </x:c>
      <x:c r="S17" s="22" t="n">
        <x:f>'Canonical Scorecard'!N7</x:f>
        <x:v>0</x:v>
      </x:c>
      <x:c r="T17" s="22" t="n">
        <x:f>'Canonical Scorecard'!O7</x:f>
        <x:v>0</x:v>
      </x:c>
      <x:c r="U17" s="22" t="n">
        <x:f>'Canonical Scorecard'!P7</x:f>
        <x:v>1</x:v>
      </x:c>
      <x:c r="V17" s="22" t="n">
        <x:f>'Canonical Scorecard'!Q7</x:f>
        <x:v>0</x:v>
      </x:c>
      <x:c r="W17" s="22" t="n">
        <x:v>5</x:v>
      </x:c>
      <x:c r="X17" s="22" t="n">
        <x:f>'Canonical Scorecard'!R7</x:f>
        <x:v>5</x:v>
      </x:c>
      <x:c r="Y17" s="22" t="n">
        <x:f>SUM(--(C17=M17),--(D17=N17),--(E17=O17),--(F17=P17),--(G17=Q17),--(H17=R17),--(I17=S17),--(J17=T17),--(K17=U17),--(L17=V17))</x:f>
        <x:v>10</x:v>
      </x:c>
      <x:c r="Z17" s="22" t="str">
        <x:f>IF(W17=X17,"YES","NO")</x:f>
        <x:v>YES</x:v>
      </x:c>
      <x:c r="AA17" s="22" t="n">
        <x:f>ABS(W17-X17)</x:f>
        <x:v>0</x:v>
      </x:c>
    </x:row>
    <x:row r="18">
      <x:c r="A18" s="22" t="str">
        <x:v>V006</x:v>
      </x:c>
      <x:c r="B18" s="22" t="str">
        <x:v>CleverTap</x:v>
      </x:c>
      <x:c r="C18" s="22" t="n">
        <x:v>1</x:v>
      </x:c>
      <x:c r="D18" s="22" t="n">
        <x:v>1</x:v>
      </x:c>
      <x:c r="E18" s="22" t="n">
        <x:v>0</x:v>
      </x:c>
      <x:c r="F18" s="22" t="n">
        <x:v>1</x:v>
      </x:c>
      <x:c r="G18" s="22" t="n">
        <x:v>0</x:v>
      </x:c>
      <x:c r="H18" s="22" t="n">
        <x:v>0</x:v>
      </x:c>
      <x:c r="I18" s="22" t="n">
        <x:v>0</x:v>
      </x:c>
      <x:c r="J18" s="22" t="n">
        <x:v>0</x:v>
      </x:c>
      <x:c r="K18" s="22" t="n">
        <x:v>0</x:v>
      </x:c>
      <x:c r="L18" s="22" t="n">
        <x:v>0</x:v>
      </x:c>
      <x:c r="M18" s="22" t="n">
        <x:f>'Canonical Scorecard'!H8</x:f>
        <x:v>1</x:v>
      </x:c>
      <x:c r="N18" s="22" t="n">
        <x:f>'Canonical Scorecard'!I8</x:f>
        <x:v>1</x:v>
      </x:c>
      <x:c r="O18" s="22" t="n">
        <x:f>'Canonical Scorecard'!J8</x:f>
        <x:v>0</x:v>
      </x:c>
      <x:c r="P18" s="22" t="n">
        <x:f>'Canonical Scorecard'!K8</x:f>
        <x:v>1</x:v>
      </x:c>
      <x:c r="Q18" s="22" t="n">
        <x:f>'Canonical Scorecard'!L8</x:f>
        <x:v>0</x:v>
      </x:c>
      <x:c r="R18" s="22" t="n">
        <x:f>'Canonical Scorecard'!M8</x:f>
        <x:v>0</x:v>
      </x:c>
      <x:c r="S18" s="22" t="n">
        <x:f>'Canonical Scorecard'!N8</x:f>
        <x:v>0</x:v>
      </x:c>
      <x:c r="T18" s="22" t="n">
        <x:f>'Canonical Scorecard'!O8</x:f>
        <x:v>0</x:v>
      </x:c>
      <x:c r="U18" s="22" t="n">
        <x:f>'Canonical Scorecard'!P8</x:f>
        <x:v>0</x:v>
      </x:c>
      <x:c r="V18" s="22" t="n">
        <x:f>'Canonical Scorecard'!Q8</x:f>
        <x:v>0</x:v>
      </x:c>
      <x:c r="W18" s="22" t="n">
        <x:v>3</x:v>
      </x:c>
      <x:c r="X18" s="22" t="n">
        <x:f>'Canonical Scorecard'!R8</x:f>
        <x:v>3</x:v>
      </x:c>
      <x:c r="Y18" s="22" t="n">
        <x:f>SUM(--(C18=M18),--(D18=N18),--(E18=O18),--(F18=P18),--(G18=Q18),--(H18=R18),--(I18=S18),--(J18=T18),--(K18=U18),--(L18=V18))</x:f>
        <x:v>10</x:v>
      </x:c>
      <x:c r="Z18" s="22" t="str">
        <x:f>IF(W18=X18,"YES","NO")</x:f>
        <x:v>YES</x:v>
      </x:c>
      <x:c r="AA18" s="22" t="n">
        <x:f>ABS(W18-X18)</x:f>
        <x:v>0</x:v>
      </x:c>
    </x:row>
    <x:row r="19">
      <x:c r="A19" s="22" t="str">
        <x:v>V007</x:v>
      </x:c>
      <x:c r="B19" s="22" t="str">
        <x:v>Constant Contact</x:v>
      </x:c>
      <x:c r="C19" s="22" t="n">
        <x:v>1</x:v>
      </x:c>
      <x:c r="D19" s="22" t="n">
        <x:v>1</x:v>
      </x:c>
      <x:c r="E19" s="22" t="n">
        <x:v>1</x:v>
      </x:c>
      <x:c r="F19" s="22" t="n">
        <x:v>1</x:v>
      </x:c>
      <x:c r="G19" s="22" t="n">
        <x:v>0</x:v>
      </x:c>
      <x:c r="H19" s="22" t="n">
        <x:v>0</x:v>
      </x:c>
      <x:c r="I19" s="22" t="n">
        <x:v>0</x:v>
      </x:c>
      <x:c r="J19" s="22" t="n">
        <x:v>0</x:v>
      </x:c>
      <x:c r="K19" s="22" t="n">
        <x:v>1</x:v>
      </x:c>
      <x:c r="L19" s="22" t="n">
        <x:v>0</x:v>
      </x:c>
      <x:c r="M19" s="22" t="n">
        <x:f>'Canonical Scorecard'!H9</x:f>
        <x:v>1</x:v>
      </x:c>
      <x:c r="N19" s="22" t="n">
        <x:f>'Canonical Scorecard'!I9</x:f>
        <x:v>1</x:v>
      </x:c>
      <x:c r="O19" s="22" t="n">
        <x:f>'Canonical Scorecard'!J9</x:f>
        <x:v>1</x:v>
      </x:c>
      <x:c r="P19" s="22" t="n">
        <x:f>'Canonical Scorecard'!K9</x:f>
        <x:v>1</x:v>
      </x:c>
      <x:c r="Q19" s="22" t="n">
        <x:f>'Canonical Scorecard'!L9</x:f>
        <x:v>0</x:v>
      </x:c>
      <x:c r="R19" s="22" t="n">
        <x:f>'Canonical Scorecard'!M9</x:f>
        <x:v>0</x:v>
      </x:c>
      <x:c r="S19" s="22" t="n">
        <x:f>'Canonical Scorecard'!N9</x:f>
        <x:v>0</x:v>
      </x:c>
      <x:c r="T19" s="22" t="n">
        <x:f>'Canonical Scorecard'!O9</x:f>
        <x:v>0</x:v>
      </x:c>
      <x:c r="U19" s="22" t="n">
        <x:f>'Canonical Scorecard'!P9</x:f>
        <x:v>1</x:v>
      </x:c>
      <x:c r="V19" s="22" t="n">
        <x:f>'Canonical Scorecard'!Q9</x:f>
        <x:v>0</x:v>
      </x:c>
      <x:c r="W19" s="22" t="n">
        <x:v>5</x:v>
      </x:c>
      <x:c r="X19" s="22" t="n">
        <x:f>'Canonical Scorecard'!R9</x:f>
        <x:v>5</x:v>
      </x:c>
      <x:c r="Y19" s="22" t="n">
        <x:f>SUM(--(C19=M19),--(D19=N19),--(E19=O19),--(F19=P19),--(G19=Q19),--(H19=R19),--(I19=S19),--(J19=T19),--(K19=U19),--(L19=V19))</x:f>
        <x:v>10</x:v>
      </x:c>
      <x:c r="Z19" s="22" t="str">
        <x:f>IF(W19=X19,"YES","NO")</x:f>
        <x:v>YES</x:v>
      </x:c>
      <x:c r="AA19" s="22" t="n">
        <x:f>ABS(W19-X19)</x:f>
        <x:v>0</x:v>
      </x:c>
    </x:row>
    <x:row r="20">
      <x:c r="A20" s="22" t="str">
        <x:v>V008</x:v>
      </x:c>
      <x:c r="B20" s="22" t="str">
        <x:v>Customer.io</x:v>
      </x:c>
      <x:c r="C20" s="22" t="n">
        <x:v>1</x:v>
      </x:c>
      <x:c r="D20" s="22" t="n">
        <x:v>1</x:v>
      </x:c>
      <x:c r="E20" s="22" t="n">
        <x:v>1</x:v>
      </x:c>
      <x:c r="F20" s="22" t="n">
        <x:v>1</x:v>
      </x:c>
      <x:c r="G20" s="22" t="n">
        <x:v>1</x:v>
      </x:c>
      <x:c r="H20" s="22" t="n">
        <x:v>0</x:v>
      </x:c>
      <x:c r="I20" s="22" t="n">
        <x:v>0</x:v>
      </x:c>
      <x:c r="J20" s="22" t="n">
        <x:v>0</x:v>
      </x:c>
      <x:c r="K20" s="22" t="n">
        <x:v>1</x:v>
      </x:c>
      <x:c r="L20" s="22" t="n">
        <x:v>0</x:v>
      </x:c>
      <x:c r="M20" s="22" t="n">
        <x:f>'Canonical Scorecard'!H10</x:f>
        <x:v>1</x:v>
      </x:c>
      <x:c r="N20" s="22" t="n">
        <x:f>'Canonical Scorecard'!I10</x:f>
        <x:v>1</x:v>
      </x:c>
      <x:c r="O20" s="22" t="n">
        <x:f>'Canonical Scorecard'!J10</x:f>
        <x:v>1</x:v>
      </x:c>
      <x:c r="P20" s="22" t="n">
        <x:f>'Canonical Scorecard'!K10</x:f>
        <x:v>1</x:v>
      </x:c>
      <x:c r="Q20" s="22" t="n">
        <x:f>'Canonical Scorecard'!L10</x:f>
        <x:v>1</x:v>
      </x:c>
      <x:c r="R20" s="22" t="n">
        <x:f>'Canonical Scorecard'!M10</x:f>
        <x:v>0</x:v>
      </x:c>
      <x:c r="S20" s="22" t="n">
        <x:f>'Canonical Scorecard'!N10</x:f>
        <x:v>0</x:v>
      </x:c>
      <x:c r="T20" s="22" t="n">
        <x:f>'Canonical Scorecard'!O10</x:f>
        <x:v>0</x:v>
      </x:c>
      <x:c r="U20" s="22" t="n">
        <x:f>'Canonical Scorecard'!P10</x:f>
        <x:v>1</x:v>
      </x:c>
      <x:c r="V20" s="22" t="n">
        <x:f>'Canonical Scorecard'!Q10</x:f>
        <x:v>0</x:v>
      </x:c>
      <x:c r="W20" s="22" t="n">
        <x:v>6</x:v>
      </x:c>
      <x:c r="X20" s="22" t="n">
        <x:f>'Canonical Scorecard'!R10</x:f>
        <x:v>6</x:v>
      </x:c>
      <x:c r="Y20" s="22" t="n">
        <x:f>SUM(--(C20=M20),--(D20=N20),--(E20=O20),--(F20=P20),--(G20=Q20),--(H20=R20),--(I20=S20),--(J20=T20),--(K20=U20),--(L20=V20))</x:f>
        <x:v>10</x:v>
      </x:c>
      <x:c r="Z20" s="22" t="str">
        <x:f>IF(W20=X20,"YES","NO")</x:f>
        <x:v>YES</x:v>
      </x:c>
      <x:c r="AA20" s="22" t="n">
        <x:f>ABS(W20-X20)</x:f>
        <x:v>0</x:v>
      </x:c>
    </x:row>
    <x:row r="21">
      <x:c r="A21" s="22" t="str">
        <x:v>V009</x:v>
      </x:c>
      <x:c r="B21" s="22" t="str">
        <x:v>Dotdigital</x:v>
      </x:c>
      <x:c r="C21" s="22" t="n">
        <x:v>0</x:v>
      </x:c>
      <x:c r="D21" s="22" t="n">
        <x:v>0</x:v>
      </x:c>
      <x:c r="E21" s="22" t="n">
        <x:v>0</x:v>
      </x:c>
      <x:c r="F21" s="22" t="n">
        <x:v>0</x:v>
      </x:c>
      <x:c r="G21" s="22" t="n">
        <x:v>0</x:v>
      </x:c>
      <x:c r="H21" s="22" t="n">
        <x:v>0</x:v>
      </x:c>
      <x:c r="I21" s="22" t="n">
        <x:v>0</x:v>
      </x:c>
      <x:c r="J21" s="22" t="n">
        <x:v>0</x:v>
      </x:c>
      <x:c r="K21" s="22" t="n">
        <x:v>0</x:v>
      </x:c>
      <x:c r="L21" s="22" t="n">
        <x:v>0</x:v>
      </x:c>
      <x:c r="M21" s="22" t="n">
        <x:f>'Canonical Scorecard'!H11</x:f>
        <x:v>0</x:v>
      </x:c>
      <x:c r="N21" s="22" t="n">
        <x:f>'Canonical Scorecard'!I11</x:f>
        <x:v>0</x:v>
      </x:c>
      <x:c r="O21" s="22" t="n">
        <x:f>'Canonical Scorecard'!J11</x:f>
        <x:v>0</x:v>
      </x:c>
      <x:c r="P21" s="22" t="n">
        <x:f>'Canonical Scorecard'!K11</x:f>
        <x:v>0</x:v>
      </x:c>
      <x:c r="Q21" s="22" t="n">
        <x:f>'Canonical Scorecard'!L11</x:f>
        <x:v>0</x:v>
      </x:c>
      <x:c r="R21" s="22" t="n">
        <x:f>'Canonical Scorecard'!M11</x:f>
        <x:v>0</x:v>
      </x:c>
      <x:c r="S21" s="22" t="n">
        <x:f>'Canonical Scorecard'!N11</x:f>
        <x:v>0</x:v>
      </x:c>
      <x:c r="T21" s="22" t="n">
        <x:f>'Canonical Scorecard'!O11</x:f>
        <x:v>0</x:v>
      </x:c>
      <x:c r="U21" s="22" t="n">
        <x:f>'Canonical Scorecard'!P11</x:f>
        <x:v>0</x:v>
      </x:c>
      <x:c r="V21" s="22" t="n">
        <x:f>'Canonical Scorecard'!Q11</x:f>
        <x:v>0</x:v>
      </x:c>
      <x:c r="W21" s="22" t="n">
        <x:v>0</x:v>
      </x:c>
      <x:c r="X21" s="22" t="n">
        <x:f>'Canonical Scorecard'!R11</x:f>
        <x:v>0</x:v>
      </x:c>
      <x:c r="Y21" s="22" t="n">
        <x:f>SUM(--(C21=M21),--(D21=N21),--(E21=O21),--(F21=P21),--(G21=Q21),--(H21=R21),--(I21=S21),--(J21=T21),--(K21=U21),--(L21=V21))</x:f>
        <x:v>10</x:v>
      </x:c>
      <x:c r="Z21" s="22" t="str">
        <x:f>IF(W21=X21,"YES","NO")</x:f>
        <x:v>YES</x:v>
      </x:c>
      <x:c r="AA21" s="22" t="n">
        <x:f>ABS(W21-X21)</x:f>
        <x:v>0</x:v>
      </x:c>
    </x:row>
    <x:row r="22">
      <x:c r="A22" s="22" t="str">
        <x:v>V010</x:v>
      </x:c>
      <x:c r="B22" s="22" t="str">
        <x:v>GetResponse</x:v>
      </x:c>
      <x:c r="C22" s="22" t="n">
        <x:v>1</x:v>
      </x:c>
      <x:c r="D22" s="22" t="n">
        <x:v>1</x:v>
      </x:c>
      <x:c r="E22" s="22" t="n">
        <x:v>1</x:v>
      </x:c>
      <x:c r="F22" s="22" t="n">
        <x:v>1</x:v>
      </x:c>
      <x:c r="G22" s="22" t="n">
        <x:v>1</x:v>
      </x:c>
      <x:c r="H22" s="22" t="n">
        <x:v>1</x:v>
      </x:c>
      <x:c r="I22" s="22" t="n">
        <x:v>1</x:v>
      </x:c>
      <x:c r="J22" s="22" t="n">
        <x:v>0</x:v>
      </x:c>
      <x:c r="K22" s="22" t="n">
        <x:v>1</x:v>
      </x:c>
      <x:c r="L22" s="22" t="n">
        <x:v>0</x:v>
      </x:c>
      <x:c r="M22" s="22" t="n">
        <x:f>'Canonical Scorecard'!H12</x:f>
        <x:v>1</x:v>
      </x:c>
      <x:c r="N22" s="22" t="n">
        <x:f>'Canonical Scorecard'!I12</x:f>
        <x:v>1</x:v>
      </x:c>
      <x:c r="O22" s="22" t="n">
        <x:f>'Canonical Scorecard'!J12</x:f>
        <x:v>1</x:v>
      </x:c>
      <x:c r="P22" s="22" t="n">
        <x:f>'Canonical Scorecard'!K12</x:f>
        <x:v>1</x:v>
      </x:c>
      <x:c r="Q22" s="22" t="n">
        <x:f>'Canonical Scorecard'!L12</x:f>
        <x:v>1</x:v>
      </x:c>
      <x:c r="R22" s="22" t="n">
        <x:f>'Canonical Scorecard'!M12</x:f>
        <x:v>0</x:v>
      </x:c>
      <x:c r="S22" s="22" t="n">
        <x:f>'Canonical Scorecard'!N12</x:f>
        <x:v>1</x:v>
      </x:c>
      <x:c r="T22" s="22" t="n">
        <x:f>'Canonical Scorecard'!O12</x:f>
        <x:v>0</x:v>
      </x:c>
      <x:c r="U22" s="22" t="n">
        <x:f>'Canonical Scorecard'!P12</x:f>
        <x:v>1</x:v>
      </x:c>
      <x:c r="V22" s="22" t="n">
        <x:f>'Canonical Scorecard'!Q12</x:f>
        <x:v>0</x:v>
      </x:c>
      <x:c r="W22" s="22" t="n">
        <x:v>8</x:v>
      </x:c>
      <x:c r="X22" s="22" t="n">
        <x:f>'Canonical Scorecard'!R12</x:f>
        <x:v>7</x:v>
      </x:c>
      <x:c r="Y22" s="22" t="n">
        <x:f>SUM(--(C22=M22),--(D22=N22),--(E22=O22),--(F22=P22),--(G22=Q22),--(H22=R22),--(I22=S22),--(J22=T22),--(K22=U22),--(L22=V22))</x:f>
        <x:v>9</x:v>
      </x:c>
      <x:c r="Z22" s="22" t="str">
        <x:f>IF(W22=X22,"YES","NO")</x:f>
        <x:v>NO</x:v>
      </x:c>
      <x:c r="AA22" s="22" t="n">
        <x:f>ABS(W22-X22)</x:f>
        <x:v>1</x:v>
      </x:c>
    </x:row>
    <x:row r="23">
      <x:c r="A23" s="22" t="str">
        <x:v>V011</x:v>
      </x:c>
      <x:c r="B23" s="22" t="str">
        <x:v>HubSpot</x:v>
      </x:c>
      <x:c r="C23" s="22" t="n">
        <x:v>1</x:v>
      </x:c>
      <x:c r="D23" s="22" t="n">
        <x:v>1</x:v>
      </x:c>
      <x:c r="E23" s="22" t="n">
        <x:v>1</x:v>
      </x:c>
      <x:c r="F23" s="22" t="n">
        <x:v>1</x:v>
      </x:c>
      <x:c r="G23" s="22" t="n">
        <x:v>1</x:v>
      </x:c>
      <x:c r="H23" s="22" t="n">
        <x:v>1</x:v>
      </x:c>
      <x:c r="I23" s="22" t="n">
        <x:v>1</x:v>
      </x:c>
      <x:c r="J23" s="22" t="n">
        <x:v>1</x:v>
      </x:c>
      <x:c r="K23" s="22" t="n">
        <x:v>1</x:v>
      </x:c>
      <x:c r="L23" s="22" t="n">
        <x:v>1</x:v>
      </x:c>
      <x:c r="M23" s="22" t="n">
        <x:f>'Canonical Scorecard'!H13</x:f>
        <x:v>1</x:v>
      </x:c>
      <x:c r="N23" s="22" t="n">
        <x:f>'Canonical Scorecard'!I13</x:f>
        <x:v>1</x:v>
      </x:c>
      <x:c r="O23" s="22" t="n">
        <x:f>'Canonical Scorecard'!J13</x:f>
        <x:v>1</x:v>
      </x:c>
      <x:c r="P23" s="22" t="n">
        <x:f>'Canonical Scorecard'!K13</x:f>
        <x:v>1</x:v>
      </x:c>
      <x:c r="Q23" s="22" t="n">
        <x:f>'Canonical Scorecard'!L13</x:f>
        <x:v>1</x:v>
      </x:c>
      <x:c r="R23" s="22" t="n">
        <x:f>'Canonical Scorecard'!M13</x:f>
        <x:v>1</x:v>
      </x:c>
      <x:c r="S23" s="22" t="n">
        <x:f>'Canonical Scorecard'!N13</x:f>
        <x:v>1</x:v>
      </x:c>
      <x:c r="T23" s="22" t="n">
        <x:f>'Canonical Scorecard'!O13</x:f>
        <x:v>1</x:v>
      </x:c>
      <x:c r="U23" s="22" t="n">
        <x:f>'Canonical Scorecard'!P13</x:f>
        <x:v>1</x:v>
      </x:c>
      <x:c r="V23" s="22" t="n">
        <x:f>'Canonical Scorecard'!Q13</x:f>
        <x:v>1</x:v>
      </x:c>
      <x:c r="W23" s="22" t="n">
        <x:v>10</x:v>
      </x:c>
      <x:c r="X23" s="22" t="n">
        <x:f>'Canonical Scorecard'!R13</x:f>
        <x:v>10</x:v>
      </x:c>
      <x:c r="Y23" s="22" t="n">
        <x:f>SUM(--(C23=M23),--(D23=N23),--(E23=O23),--(F23=P23),--(G23=Q23),--(H23=R23),--(I23=S23),--(J23=T23),--(K23=U23),--(L23=V23))</x:f>
        <x:v>10</x:v>
      </x:c>
      <x:c r="Z23" s="22" t="str">
        <x:f>IF(W23=X23,"YES","NO")</x:f>
        <x:v>YES</x:v>
      </x:c>
      <x:c r="AA23" s="22" t="n">
        <x:f>ABS(W23-X23)</x:f>
        <x:v>0</x:v>
      </x:c>
    </x:row>
    <x:row r="24">
      <x:c r="A24" s="22" t="str">
        <x:v>V012</x:v>
      </x:c>
      <x:c r="B24" s="22" t="str">
        <x:v>Iterable</x:v>
      </x:c>
      <x:c r="C24" s="22" t="n">
        <x:v>0</x:v>
      </x:c>
      <x:c r="D24" s="22" t="n">
        <x:v>0</x:v>
      </x:c>
      <x:c r="E24" s="22" t="n">
        <x:v>0</x:v>
      </x:c>
      <x:c r="F24" s="22" t="n">
        <x:v>0</x:v>
      </x:c>
      <x:c r="G24" s="22" t="n">
        <x:v>0</x:v>
      </x:c>
      <x:c r="H24" s="22" t="n">
        <x:v>0</x:v>
      </x:c>
      <x:c r="I24" s="22" t="n">
        <x:v>0</x:v>
      </x:c>
      <x:c r="J24" s="22" t="n">
        <x:v>0</x:v>
      </x:c>
      <x:c r="K24" s="22" t="n">
        <x:v>0</x:v>
      </x:c>
      <x:c r="L24" s="22" t="n">
        <x:v>0</x:v>
      </x:c>
      <x:c r="M24" s="22" t="n">
        <x:f>'Canonical Scorecard'!H14</x:f>
        <x:v>0</x:v>
      </x:c>
      <x:c r="N24" s="22" t="n">
        <x:f>'Canonical Scorecard'!I14</x:f>
        <x:v>0</x:v>
      </x:c>
      <x:c r="O24" s="22" t="n">
        <x:f>'Canonical Scorecard'!J14</x:f>
        <x:v>0</x:v>
      </x:c>
      <x:c r="P24" s="22" t="n">
        <x:f>'Canonical Scorecard'!K14</x:f>
        <x:v>0</x:v>
      </x:c>
      <x:c r="Q24" s="22" t="n">
        <x:f>'Canonical Scorecard'!L14</x:f>
        <x:v>0</x:v>
      </x:c>
      <x:c r="R24" s="22" t="n">
        <x:f>'Canonical Scorecard'!M14</x:f>
        <x:v>0</x:v>
      </x:c>
      <x:c r="S24" s="22" t="n">
        <x:f>'Canonical Scorecard'!N14</x:f>
        <x:v>0</x:v>
      </x:c>
      <x:c r="T24" s="22" t="n">
        <x:f>'Canonical Scorecard'!O14</x:f>
        <x:v>0</x:v>
      </x:c>
      <x:c r="U24" s="22" t="n">
        <x:f>'Canonical Scorecard'!P14</x:f>
        <x:v>0</x:v>
      </x:c>
      <x:c r="V24" s="22" t="n">
        <x:f>'Canonical Scorecard'!Q14</x:f>
        <x:v>0</x:v>
      </x:c>
      <x:c r="W24" s="22" t="n">
        <x:v>0</x:v>
      </x:c>
      <x:c r="X24" s="22" t="n">
        <x:f>'Canonical Scorecard'!R14</x:f>
        <x:v>0</x:v>
      </x:c>
      <x:c r="Y24" s="22" t="n">
        <x:f>SUM(--(C24=M24),--(D24=N24),--(E24=O24),--(F24=P24),--(G24=Q24),--(H24=R24),--(I24=S24),--(J24=T24),--(K24=U24),--(L24=V24))</x:f>
        <x:v>10</x:v>
      </x:c>
      <x:c r="Z24" s="22" t="str">
        <x:f>IF(W24=X24,"YES","NO")</x:f>
        <x:v>YES</x:v>
      </x:c>
      <x:c r="AA24" s="22" t="n">
        <x:f>ABS(W24-X24)</x:f>
        <x:v>0</x:v>
      </x:c>
    </x:row>
    <x:row r="25">
      <x:c r="A25" s="22" t="str">
        <x:v>V013</x:v>
      </x:c>
      <x:c r="B25" s="22" t="str">
        <x:v>Klaviyo</x:v>
      </x:c>
      <x:c r="C25" s="22" t="n">
        <x:v>1</x:v>
      </x:c>
      <x:c r="D25" s="22" t="n">
        <x:v>1</x:v>
      </x:c>
      <x:c r="E25" s="22" t="n">
        <x:v>1</x:v>
      </x:c>
      <x:c r="F25" s="22" t="n">
        <x:v>1</x:v>
      </x:c>
      <x:c r="G25" s="22" t="n">
        <x:v>1</x:v>
      </x:c>
      <x:c r="H25" s="22" t="n">
        <x:v>1</x:v>
      </x:c>
      <x:c r="I25" s="22" t="n">
        <x:v>1</x:v>
      </x:c>
      <x:c r="J25" s="22" t="n">
        <x:v>0</x:v>
      </x:c>
      <x:c r="K25" s="22" t="n">
        <x:v>1</x:v>
      </x:c>
      <x:c r="L25" s="22" t="n">
        <x:v>0</x:v>
      </x:c>
      <x:c r="M25" s="22" t="n">
        <x:f>'Canonical Scorecard'!H15</x:f>
        <x:v>1</x:v>
      </x:c>
      <x:c r="N25" s="22" t="n">
        <x:f>'Canonical Scorecard'!I15</x:f>
        <x:v>1</x:v>
      </x:c>
      <x:c r="O25" s="22" t="n">
        <x:f>'Canonical Scorecard'!J15</x:f>
        <x:v>1</x:v>
      </x:c>
      <x:c r="P25" s="22" t="n">
        <x:f>'Canonical Scorecard'!K15</x:f>
        <x:v>1</x:v>
      </x:c>
      <x:c r="Q25" s="22" t="n">
        <x:f>'Canonical Scorecard'!L15</x:f>
        <x:v>1</x:v>
      </x:c>
      <x:c r="R25" s="22" t="n">
        <x:f>'Canonical Scorecard'!M15</x:f>
        <x:v>1</x:v>
      </x:c>
      <x:c r="S25" s="22" t="n">
        <x:f>'Canonical Scorecard'!N15</x:f>
        <x:v>1</x:v>
      </x:c>
      <x:c r="T25" s="22" t="n">
        <x:f>'Canonical Scorecard'!O15</x:f>
        <x:v>0</x:v>
      </x:c>
      <x:c r="U25" s="22" t="n">
        <x:f>'Canonical Scorecard'!P15</x:f>
        <x:v>1</x:v>
      </x:c>
      <x:c r="V25" s="22" t="n">
        <x:f>'Canonical Scorecard'!Q15</x:f>
        <x:v>0</x:v>
      </x:c>
      <x:c r="W25" s="22" t="n">
        <x:v>8</x:v>
      </x:c>
      <x:c r="X25" s="22" t="n">
        <x:f>'Canonical Scorecard'!R15</x:f>
        <x:v>8</x:v>
      </x:c>
      <x:c r="Y25" s="22" t="n">
        <x:f>SUM(--(C25=M25),--(D25=N25),--(E25=O25),--(F25=P25),--(G25=Q25),--(H25=R25),--(I25=S25),--(J25=T25),--(K25=U25),--(L25=V25))</x:f>
        <x:v>10</x:v>
      </x:c>
      <x:c r="Z25" s="22" t="str">
        <x:f>IF(W25=X25,"YES","NO")</x:f>
        <x:v>YES</x:v>
      </x:c>
      <x:c r="AA25" s="22" t="n">
        <x:f>ABS(W25-X25)</x:f>
        <x:v>0</x:v>
      </x:c>
    </x:row>
    <x:row r="26">
      <x:c r="A26" s="22" t="str">
        <x:v>V014</x:v>
      </x:c>
      <x:c r="B26" s="22" t="str">
        <x:v>Mailchimp</x:v>
      </x:c>
      <x:c r="C26" s="22" t="n">
        <x:v>1</x:v>
      </x:c>
      <x:c r="D26" s="22" t="n">
        <x:v>1</x:v>
      </x:c>
      <x:c r="E26" s="22" t="n">
        <x:v>1</x:v>
      </x:c>
      <x:c r="F26" s="22" t="n">
        <x:v>1</x:v>
      </x:c>
      <x:c r="G26" s="22" t="n">
        <x:v>0</x:v>
      </x:c>
      <x:c r="H26" s="22" t="n">
        <x:v>0</x:v>
      </x:c>
      <x:c r="I26" s="22" t="n">
        <x:v>0</x:v>
      </x:c>
      <x:c r="J26" s="22" t="n">
        <x:v>0</x:v>
      </x:c>
      <x:c r="K26" s="22" t="n">
        <x:v>1</x:v>
      </x:c>
      <x:c r="L26" s="22" t="n">
        <x:v>0</x:v>
      </x:c>
      <x:c r="M26" s="22" t="n">
        <x:f>'Canonical Scorecard'!H16</x:f>
        <x:v>1</x:v>
      </x:c>
      <x:c r="N26" s="22" t="n">
        <x:f>'Canonical Scorecard'!I16</x:f>
        <x:v>1</x:v>
      </x:c>
      <x:c r="O26" s="22" t="n">
        <x:f>'Canonical Scorecard'!J16</x:f>
        <x:v>1</x:v>
      </x:c>
      <x:c r="P26" s="22" t="n">
        <x:f>'Canonical Scorecard'!K16</x:f>
        <x:v>1</x:v>
      </x:c>
      <x:c r="Q26" s="22" t="n">
        <x:f>'Canonical Scorecard'!L16</x:f>
        <x:v>0</x:v>
      </x:c>
      <x:c r="R26" s="22" t="n">
        <x:f>'Canonical Scorecard'!M16</x:f>
        <x:v>0</x:v>
      </x:c>
      <x:c r="S26" s="22" t="n">
        <x:f>'Canonical Scorecard'!N16</x:f>
        <x:v>0</x:v>
      </x:c>
      <x:c r="T26" s="22" t="n">
        <x:f>'Canonical Scorecard'!O16</x:f>
        <x:v>0</x:v>
      </x:c>
      <x:c r="U26" s="22" t="n">
        <x:f>'Canonical Scorecard'!P16</x:f>
        <x:v>1</x:v>
      </x:c>
      <x:c r="V26" s="22" t="n">
        <x:f>'Canonical Scorecard'!Q16</x:f>
        <x:v>0</x:v>
      </x:c>
      <x:c r="W26" s="22" t="n">
        <x:v>5</x:v>
      </x:c>
      <x:c r="X26" s="22" t="n">
        <x:f>'Canonical Scorecard'!R16</x:f>
        <x:v>5</x:v>
      </x:c>
      <x:c r="Y26" s="22" t="n">
        <x:f>SUM(--(C26=M26),--(D26=N26),--(E26=O26),--(F26=P26),--(G26=Q26),--(H26=R26),--(I26=S26),--(J26=T26),--(K26=U26),--(L26=V26))</x:f>
        <x:v>10</x:v>
      </x:c>
      <x:c r="Z26" s="22" t="str">
        <x:f>IF(W26=X26,"YES","NO")</x:f>
        <x:v>YES</x:v>
      </x:c>
      <x:c r="AA26" s="22" t="n">
        <x:f>ABS(W26-X26)</x:f>
        <x:v>0</x:v>
      </x:c>
    </x:row>
    <x:row r="27">
      <x:c r="A27" s="22" t="str">
        <x:v>V015</x:v>
      </x:c>
      <x:c r="B27" s="22" t="str">
        <x:v>MoEngage</x:v>
      </x:c>
      <x:c r="C27" s="22" t="n">
        <x:v>0</x:v>
      </x:c>
      <x:c r="D27" s="22" t="n">
        <x:v>0</x:v>
      </x:c>
      <x:c r="E27" s="22" t="n">
        <x:v>0</x:v>
      </x:c>
      <x:c r="F27" s="22" t="n">
        <x:v>0</x:v>
      </x:c>
      <x:c r="G27" s="22" t="n">
        <x:v>0</x:v>
      </x:c>
      <x:c r="H27" s="22" t="n">
        <x:v>0</x:v>
      </x:c>
      <x:c r="I27" s="22" t="n">
        <x:v>0</x:v>
      </x:c>
      <x:c r="J27" s="22" t="n">
        <x:v>0</x:v>
      </x:c>
      <x:c r="K27" s="22" t="n">
        <x:v>0</x:v>
      </x:c>
      <x:c r="L27" s="22" t="n">
        <x:v>0</x:v>
      </x:c>
      <x:c r="M27" s="22" t="n">
        <x:f>'Canonical Scorecard'!H17</x:f>
        <x:v>0</x:v>
      </x:c>
      <x:c r="N27" s="22" t="n">
        <x:f>'Canonical Scorecard'!I17</x:f>
        <x:v>0</x:v>
      </x:c>
      <x:c r="O27" s="22" t="n">
        <x:f>'Canonical Scorecard'!J17</x:f>
        <x:v>0</x:v>
      </x:c>
      <x:c r="P27" s="22" t="n">
        <x:f>'Canonical Scorecard'!K17</x:f>
        <x:v>1</x:v>
      </x:c>
      <x:c r="Q27" s="22" t="n">
        <x:f>'Canonical Scorecard'!L17</x:f>
        <x:v>0</x:v>
      </x:c>
      <x:c r="R27" s="22" t="n">
        <x:f>'Canonical Scorecard'!M17</x:f>
        <x:v>0</x:v>
      </x:c>
      <x:c r="S27" s="22" t="n">
        <x:f>'Canonical Scorecard'!N17</x:f>
        <x:v>0</x:v>
      </x:c>
      <x:c r="T27" s="22" t="n">
        <x:f>'Canonical Scorecard'!O17</x:f>
        <x:v>0</x:v>
      </x:c>
      <x:c r="U27" s="22" t="n">
        <x:f>'Canonical Scorecard'!P17</x:f>
        <x:v>0</x:v>
      </x:c>
      <x:c r="V27" s="22" t="n">
        <x:f>'Canonical Scorecard'!Q17</x:f>
        <x:v>0</x:v>
      </x:c>
      <x:c r="W27" s="22" t="n">
        <x:v>0</x:v>
      </x:c>
      <x:c r="X27" s="22" t="n">
        <x:f>'Canonical Scorecard'!R17</x:f>
        <x:v>1</x:v>
      </x:c>
      <x:c r="Y27" s="22" t="n">
        <x:f>SUM(--(C27=M27),--(D27=N27),--(E27=O27),--(F27=P27),--(G27=Q27),--(H27=R27),--(I27=S27),--(J27=T27),--(K27=U27),--(L27=V27))</x:f>
        <x:v>9</x:v>
      </x:c>
      <x:c r="Z27" s="22" t="str">
        <x:f>IF(W27=X27,"YES","NO")</x:f>
        <x:v>NO</x:v>
      </x:c>
      <x:c r="AA27" s="22" t="n">
        <x:f>ABS(W27-X27)</x:f>
        <x:v>1</x:v>
      </x:c>
    </x:row>
    <x:row r="28">
      <x:c r="A28" s="22" t="str">
        <x:v>V016</x:v>
      </x:c>
      <x:c r="B28" s="22" t="str">
        <x:v>Omnisend</x:v>
      </x:c>
      <x:c r="C28" s="22" t="n">
        <x:v>1</x:v>
      </x:c>
      <x:c r="D28" s="22" t="n">
        <x:v>1</x:v>
      </x:c>
      <x:c r="E28" s="22" t="n">
        <x:v>1</x:v>
      </x:c>
      <x:c r="F28" s="22" t="n">
        <x:v>1</x:v>
      </x:c>
      <x:c r="G28" s="22" t="n">
        <x:v>0</x:v>
      </x:c>
      <x:c r="H28" s="22" t="n">
        <x:v>0</x:v>
      </x:c>
      <x:c r="I28" s="22" t="n">
        <x:v>0</x:v>
      </x:c>
      <x:c r="J28" s="22" t="n">
        <x:v>0</x:v>
      </x:c>
      <x:c r="K28" s="22" t="n">
        <x:v>1</x:v>
      </x:c>
      <x:c r="L28" s="22" t="n">
        <x:v>0</x:v>
      </x:c>
      <x:c r="M28" s="22" t="n">
        <x:f>'Canonical Scorecard'!H18</x:f>
        <x:v>1</x:v>
      </x:c>
      <x:c r="N28" s="22" t="n">
        <x:f>'Canonical Scorecard'!I18</x:f>
        <x:v>1</x:v>
      </x:c>
      <x:c r="O28" s="22" t="n">
        <x:f>'Canonical Scorecard'!J18</x:f>
        <x:v>1</x:v>
      </x:c>
      <x:c r="P28" s="22" t="n">
        <x:f>'Canonical Scorecard'!K18</x:f>
        <x:v>1</x:v>
      </x:c>
      <x:c r="Q28" s="22" t="n">
        <x:f>'Canonical Scorecard'!L18</x:f>
        <x:v>0</x:v>
      </x:c>
      <x:c r="R28" s="22" t="n">
        <x:f>'Canonical Scorecard'!M18</x:f>
        <x:v>0</x:v>
      </x:c>
      <x:c r="S28" s="22" t="n">
        <x:f>'Canonical Scorecard'!N18</x:f>
        <x:v>0</x:v>
      </x:c>
      <x:c r="T28" s="22" t="n">
        <x:f>'Canonical Scorecard'!O18</x:f>
        <x:v>0</x:v>
      </x:c>
      <x:c r="U28" s="22" t="n">
        <x:f>'Canonical Scorecard'!P18</x:f>
        <x:v>1</x:v>
      </x:c>
      <x:c r="V28" s="22" t="n">
        <x:f>'Canonical Scorecard'!Q18</x:f>
        <x:v>0</x:v>
      </x:c>
      <x:c r="W28" s="22" t="n">
        <x:v>5</x:v>
      </x:c>
      <x:c r="X28" s="22" t="n">
        <x:f>'Canonical Scorecard'!R18</x:f>
        <x:v>5</x:v>
      </x:c>
      <x:c r="Y28" s="22" t="n">
        <x:f>SUM(--(C28=M28),--(D28=N28),--(E28=O28),--(F28=P28),--(G28=Q28),--(H28=R28),--(I28=S28),--(J28=T28),--(K28=U28),--(L28=V28))</x:f>
        <x:v>10</x:v>
      </x:c>
      <x:c r="Z28" s="22" t="str">
        <x:f>IF(W28=X28,"YES","NO")</x:f>
        <x:v>YES</x:v>
      </x:c>
      <x:c r="AA28" s="22" t="n">
        <x:f>ABS(W28-X28)</x:f>
        <x:v>0</x:v>
      </x:c>
    </x:row>
    <x:row r="29">
      <x:c r="A29" s="22" t="str">
        <x:v>V017</x:v>
      </x:c>
      <x:c r="B29" s="22" t="str">
        <x:v>Oracle Eloqua</x:v>
      </x:c>
      <x:c r="C29" s="22" t="n">
        <x:v>0</x:v>
      </x:c>
      <x:c r="D29" s="22" t="n">
        <x:v>0</x:v>
      </x:c>
      <x:c r="E29" s="22" t="n">
        <x:v>0</x:v>
      </x:c>
      <x:c r="F29" s="22" t="n">
        <x:v>0</x:v>
      </x:c>
      <x:c r="G29" s="22" t="n">
        <x:v>0</x:v>
      </x:c>
      <x:c r="H29" s="22" t="n">
        <x:v>0</x:v>
      </x:c>
      <x:c r="I29" s="22" t="n">
        <x:v>0</x:v>
      </x:c>
      <x:c r="J29" s="22" t="n">
        <x:v>0</x:v>
      </x:c>
      <x:c r="K29" s="22" t="n">
        <x:v>0</x:v>
      </x:c>
      <x:c r="L29" s="22" t="n">
        <x:v>0</x:v>
      </x:c>
      <x:c r="M29" s="22" t="n">
        <x:f>'Canonical Scorecard'!H19</x:f>
        <x:v>0</x:v>
      </x:c>
      <x:c r="N29" s="22" t="n">
        <x:f>'Canonical Scorecard'!I19</x:f>
        <x:v>0</x:v>
      </x:c>
      <x:c r="O29" s="22" t="n">
        <x:f>'Canonical Scorecard'!J19</x:f>
        <x:v>0</x:v>
      </x:c>
      <x:c r="P29" s="22" t="n">
        <x:f>'Canonical Scorecard'!K19</x:f>
        <x:v>0</x:v>
      </x:c>
      <x:c r="Q29" s="22" t="n">
        <x:f>'Canonical Scorecard'!L19</x:f>
        <x:v>0</x:v>
      </x:c>
      <x:c r="R29" s="22" t="n">
        <x:f>'Canonical Scorecard'!M19</x:f>
        <x:v>0</x:v>
      </x:c>
      <x:c r="S29" s="22" t="n">
        <x:f>'Canonical Scorecard'!N19</x:f>
        <x:v>0</x:v>
      </x:c>
      <x:c r="T29" s="22" t="n">
        <x:f>'Canonical Scorecard'!O19</x:f>
        <x:v>0</x:v>
      </x:c>
      <x:c r="U29" s="22" t="n">
        <x:f>'Canonical Scorecard'!P19</x:f>
        <x:v>0</x:v>
      </x:c>
      <x:c r="V29" s="22" t="n">
        <x:f>'Canonical Scorecard'!Q19</x:f>
        <x:v>0</x:v>
      </x:c>
      <x:c r="W29" s="22" t="n">
        <x:v>0</x:v>
      </x:c>
      <x:c r="X29" s="22" t="n">
        <x:f>'Canonical Scorecard'!R19</x:f>
        <x:v>0</x:v>
      </x:c>
      <x:c r="Y29" s="22" t="n">
        <x:f>SUM(--(C29=M29),--(D29=N29),--(E29=O29),--(F29=P29),--(G29=Q29),--(H29=R29),--(I29=S29),--(J29=T29),--(K29=U29),--(L29=V29))</x:f>
        <x:v>10</x:v>
      </x:c>
      <x:c r="Z29" s="22" t="str">
        <x:f>IF(W29=X29,"YES","NO")</x:f>
        <x:v>YES</x:v>
      </x:c>
      <x:c r="AA29" s="22" t="n">
        <x:f>ABS(W29-X29)</x:f>
        <x:v>0</x:v>
      </x:c>
    </x:row>
    <x:row r="30">
      <x:c r="A30" s="22" t="str">
        <x:v>V018</x:v>
      </x:c>
      <x:c r="B30" s="22" t="str">
        <x:v>Ortto</x:v>
      </x:c>
      <x:c r="C30" s="22" t="n">
        <x:v>1</x:v>
      </x:c>
      <x:c r="D30" s="22" t="n">
        <x:v>1</x:v>
      </x:c>
      <x:c r="E30" s="22" t="n">
        <x:v>1</x:v>
      </x:c>
      <x:c r="F30" s="22" t="n">
        <x:v>1</x:v>
      </x:c>
      <x:c r="G30" s="22" t="n">
        <x:v>0</x:v>
      </x:c>
      <x:c r="H30" s="22" t="n">
        <x:v>0</x:v>
      </x:c>
      <x:c r="I30" s="22" t="n">
        <x:v>0</x:v>
      </x:c>
      <x:c r="J30" s="22" t="n">
        <x:v>0</x:v>
      </x:c>
      <x:c r="K30" s="22" t="n">
        <x:v>1</x:v>
      </x:c>
      <x:c r="L30" s="22" t="n">
        <x:v>0</x:v>
      </x:c>
      <x:c r="M30" s="22" t="n">
        <x:f>'Canonical Scorecard'!H20</x:f>
        <x:v>1</x:v>
      </x:c>
      <x:c r="N30" s="22" t="n">
        <x:f>'Canonical Scorecard'!I20</x:f>
        <x:v>1</x:v>
      </x:c>
      <x:c r="O30" s="22" t="n">
        <x:f>'Canonical Scorecard'!J20</x:f>
        <x:v>1</x:v>
      </x:c>
      <x:c r="P30" s="22" t="n">
        <x:f>'Canonical Scorecard'!K20</x:f>
        <x:v>1</x:v>
      </x:c>
      <x:c r="Q30" s="22" t="n">
        <x:f>'Canonical Scorecard'!L20</x:f>
        <x:v>0</x:v>
      </x:c>
      <x:c r="R30" s="22" t="n">
        <x:f>'Canonical Scorecard'!M20</x:f>
        <x:v>0</x:v>
      </x:c>
      <x:c r="S30" s="22" t="n">
        <x:f>'Canonical Scorecard'!N20</x:f>
        <x:v>0</x:v>
      </x:c>
      <x:c r="T30" s="22" t="n">
        <x:f>'Canonical Scorecard'!O20</x:f>
        <x:v>0</x:v>
      </x:c>
      <x:c r="U30" s="22" t="n">
        <x:f>'Canonical Scorecard'!P20</x:f>
        <x:v>1</x:v>
      </x:c>
      <x:c r="V30" s="22" t="n">
        <x:f>'Canonical Scorecard'!Q20</x:f>
        <x:v>0</x:v>
      </x:c>
      <x:c r="W30" s="22" t="n">
        <x:v>5</x:v>
      </x:c>
      <x:c r="X30" s="22" t="n">
        <x:f>'Canonical Scorecard'!R20</x:f>
        <x:v>5</x:v>
      </x:c>
      <x:c r="Y30" s="22" t="n">
        <x:f>SUM(--(C30=M30),--(D30=N30),--(E30=O30),--(F30=P30),--(G30=Q30),--(H30=R30),--(I30=S30),--(J30=T30),--(K30=U30),--(L30=V30))</x:f>
        <x:v>10</x:v>
      </x:c>
      <x:c r="Z30" s="22" t="str">
        <x:f>IF(W30=X30,"YES","NO")</x:f>
        <x:v>YES</x:v>
      </x:c>
      <x:c r="AA30" s="22" t="n">
        <x:f>ABS(W30-X30)</x:f>
        <x:v>0</x:v>
      </x:c>
    </x:row>
    <x:row r="31">
      <x:c r="A31" s="22" t="str">
        <x:v>V019</x:v>
      </x:c>
      <x:c r="B31" s="22" t="str">
        <x:v>Salesforce Marketing Cloud</x:v>
      </x:c>
      <x:c r="C31" s="22" t="n">
        <x:v>1</x:v>
      </x:c>
      <x:c r="D31" s="22" t="n">
        <x:v>1</x:v>
      </x:c>
      <x:c r="E31" s="22" t="n">
        <x:v>1</x:v>
      </x:c>
      <x:c r="F31" s="22" t="n">
        <x:v>1</x:v>
      </x:c>
      <x:c r="G31" s="22" t="n">
        <x:v>0</x:v>
      </x:c>
      <x:c r="H31" s="22" t="n">
        <x:v>0</x:v>
      </x:c>
      <x:c r="I31" s="22" t="n">
        <x:v>0</x:v>
      </x:c>
      <x:c r="J31" s="22" t="n">
        <x:v>0</x:v>
      </x:c>
      <x:c r="K31" s="22" t="n">
        <x:v>1</x:v>
      </x:c>
      <x:c r="L31" s="22" t="n">
        <x:v>0</x:v>
      </x:c>
      <x:c r="M31" s="22" t="n">
        <x:f>'Canonical Scorecard'!H21</x:f>
        <x:v>1</x:v>
      </x:c>
      <x:c r="N31" s="22" t="n">
        <x:f>'Canonical Scorecard'!I21</x:f>
        <x:v>1</x:v>
      </x:c>
      <x:c r="O31" s="22" t="n">
        <x:f>'Canonical Scorecard'!J21</x:f>
        <x:v>1</x:v>
      </x:c>
      <x:c r="P31" s="22" t="n">
        <x:f>'Canonical Scorecard'!K21</x:f>
        <x:v>1</x:v>
      </x:c>
      <x:c r="Q31" s="22" t="n">
        <x:f>'Canonical Scorecard'!L21</x:f>
        <x:v>0</x:v>
      </x:c>
      <x:c r="R31" s="22" t="n">
        <x:f>'Canonical Scorecard'!M21</x:f>
        <x:v>0</x:v>
      </x:c>
      <x:c r="S31" s="22" t="n">
        <x:f>'Canonical Scorecard'!N21</x:f>
        <x:v>0</x:v>
      </x:c>
      <x:c r="T31" s="22" t="n">
        <x:f>'Canonical Scorecard'!O21</x:f>
        <x:v>0</x:v>
      </x:c>
      <x:c r="U31" s="22" t="n">
        <x:f>'Canonical Scorecard'!P21</x:f>
        <x:v>1</x:v>
      </x:c>
      <x:c r="V31" s="22" t="n">
        <x:f>'Canonical Scorecard'!Q21</x:f>
        <x:v>0</x:v>
      </x:c>
      <x:c r="W31" s="22" t="n">
        <x:v>5</x:v>
      </x:c>
      <x:c r="X31" s="22" t="n">
        <x:f>'Canonical Scorecard'!R21</x:f>
        <x:v>5</x:v>
      </x:c>
      <x:c r="Y31" s="22" t="n">
        <x:f>SUM(--(C31=M31),--(D31=N31),--(E31=O31),--(F31=P31),--(G31=Q31),--(H31=R31),--(I31=S31),--(J31=T31),--(K31=U31),--(L31=V31))</x:f>
        <x:v>10</x:v>
      </x:c>
      <x:c r="Z31" s="22" t="str">
        <x:f>IF(W31=X31,"YES","NO")</x:f>
        <x:v>YES</x:v>
      </x:c>
      <x:c r="AA31" s="22" t="n">
        <x:f>ABS(W31-X31)</x:f>
        <x:v>0</x:v>
      </x:c>
    </x:row>
    <x:row r="32">
      <x:c r="A32" s="22" t="str">
        <x:v>V020</x:v>
      </x:c>
      <x:c r="B32" s="22" t="str">
        <x:v>SAP Emarsys</x:v>
      </x:c>
      <x:c r="C32" s="22" t="n">
        <x:v>0</x:v>
      </x:c>
      <x:c r="D32" s="22" t="n">
        <x:v>0</x:v>
      </x:c>
      <x:c r="E32" s="22" t="n">
        <x:v>0</x:v>
      </x:c>
      <x:c r="F32" s="22" t="n">
        <x:v>0</x:v>
      </x:c>
      <x:c r="G32" s="22" t="n">
        <x:v>0</x:v>
      </x:c>
      <x:c r="H32" s="22" t="n">
        <x:v>0</x:v>
      </x:c>
      <x:c r="I32" s="22" t="n">
        <x:v>0</x:v>
      </x:c>
      <x:c r="J32" s="22" t="n">
        <x:v>0</x:v>
      </x:c>
      <x:c r="K32" s="22" t="n">
        <x:v>0</x:v>
      </x:c>
      <x:c r="L32" s="22" t="n">
        <x:v>0</x:v>
      </x:c>
      <x:c r="M32" s="22" t="n">
        <x:f>'Canonical Scorecard'!H22</x:f>
        <x:v>0</x:v>
      </x:c>
      <x:c r="N32" s="22" t="n">
        <x:f>'Canonical Scorecard'!I22</x:f>
        <x:v>0</x:v>
      </x:c>
      <x:c r="O32" s="22" t="n">
        <x:f>'Canonical Scorecard'!J22</x:f>
        <x:v>0</x:v>
      </x:c>
      <x:c r="P32" s="22" t="n">
        <x:f>'Canonical Scorecard'!K22</x:f>
        <x:v>0</x:v>
      </x:c>
      <x:c r="Q32" s="22" t="n">
        <x:f>'Canonical Scorecard'!L22</x:f>
        <x:v>0</x:v>
      </x:c>
      <x:c r="R32" s="22" t="n">
        <x:f>'Canonical Scorecard'!M22</x:f>
        <x:v>0</x:v>
      </x:c>
      <x:c r="S32" s="22" t="n">
        <x:f>'Canonical Scorecard'!N22</x:f>
        <x:v>0</x:v>
      </x:c>
      <x:c r="T32" s="22" t="n">
        <x:f>'Canonical Scorecard'!O22</x:f>
        <x:v>0</x:v>
      </x:c>
      <x:c r="U32" s="22" t="n">
        <x:f>'Canonical Scorecard'!P22</x:f>
        <x:v>0</x:v>
      </x:c>
      <x:c r="V32" s="22" t="n">
        <x:f>'Canonical Scorecard'!Q22</x:f>
        <x:v>0</x:v>
      </x:c>
      <x:c r="W32" s="22" t="n">
        <x:v>0</x:v>
      </x:c>
      <x:c r="X32" s="22" t="n">
        <x:f>'Canonical Scorecard'!R22</x:f>
        <x:v>0</x:v>
      </x:c>
      <x:c r="Y32" s="22" t="n">
        <x:f>SUM(--(C32=M32),--(D32=N32),--(E32=O32),--(F32=P32),--(G32=Q32),--(H32=R32),--(I32=S32),--(J32=T32),--(K32=U32),--(L32=V32))</x:f>
        <x:v>10</x:v>
      </x:c>
      <x:c r="Z32" s="22" t="str">
        <x:f>IF(W32=X32,"YES","NO")</x:f>
        <x:v>YES</x:v>
      </x:c>
      <x:c r="AA32" s="22" t="n">
        <x:f>ABS(W32-X32)</x:f>
        <x:v>0</x:v>
      </x:c>
    </x:row>
    <x:row r="33">
      <x:c r="A33" s="22" t="str">
        <x:v>V021</x:v>
      </x:c>
      <x:c r="B33" s="22" t="str">
        <x:v>6sense</x:v>
      </x:c>
      <x:c r="C33" s="22" t="n">
        <x:v>0</x:v>
      </x:c>
      <x:c r="D33" s="22" t="n">
        <x:v>0</x:v>
      </x:c>
      <x:c r="E33" s="22" t="n">
        <x:v>0</x:v>
      </x:c>
      <x:c r="F33" s="22" t="n">
        <x:v>0</x:v>
      </x:c>
      <x:c r="G33" s="22" t="n">
        <x:v>0</x:v>
      </x:c>
      <x:c r="H33" s="22" t="n">
        <x:v>0</x:v>
      </x:c>
      <x:c r="I33" s="22" t="n">
        <x:v>0</x:v>
      </x:c>
      <x:c r="J33" s="22" t="n">
        <x:v>0</x:v>
      </x:c>
      <x:c r="K33" s="22" t="n">
        <x:v>0</x:v>
      </x:c>
      <x:c r="L33" s="22" t="n">
        <x:v>0</x:v>
      </x:c>
      <x:c r="M33" s="22" t="n">
        <x:f>'Canonical Scorecard'!H23</x:f>
        <x:v>0</x:v>
      </x:c>
      <x:c r="N33" s="22" t="n">
        <x:f>'Canonical Scorecard'!I23</x:f>
        <x:v>0</x:v>
      </x:c>
      <x:c r="O33" s="22" t="n">
        <x:f>'Canonical Scorecard'!J23</x:f>
        <x:v>0</x:v>
      </x:c>
      <x:c r="P33" s="22" t="n">
        <x:f>'Canonical Scorecard'!K23</x:f>
        <x:v>0</x:v>
      </x:c>
      <x:c r="Q33" s="22" t="n">
        <x:f>'Canonical Scorecard'!L23</x:f>
        <x:v>0</x:v>
      </x:c>
      <x:c r="R33" s="22" t="n">
        <x:f>'Canonical Scorecard'!M23</x:f>
        <x:v>0</x:v>
      </x:c>
      <x:c r="S33" s="22" t="n">
        <x:f>'Canonical Scorecard'!N23</x:f>
        <x:v>0</x:v>
      </x:c>
      <x:c r="T33" s="22" t="n">
        <x:f>'Canonical Scorecard'!O23</x:f>
        <x:v>0</x:v>
      </x:c>
      <x:c r="U33" s="22" t="n">
        <x:f>'Canonical Scorecard'!P23</x:f>
        <x:v>0</x:v>
      </x:c>
      <x:c r="V33" s="22" t="n">
        <x:f>'Canonical Scorecard'!Q23</x:f>
        <x:v>0</x:v>
      </x:c>
      <x:c r="W33" s="22" t="n">
        <x:v>0</x:v>
      </x:c>
      <x:c r="X33" s="22" t="n">
        <x:f>'Canonical Scorecard'!R23</x:f>
        <x:v>0</x:v>
      </x:c>
      <x:c r="Y33" s="22" t="n">
        <x:f>SUM(--(C33=M33),--(D33=N33),--(E33=O33),--(F33=P33),--(G33=Q33),--(H33=R33),--(I33=S33),--(J33=T33),--(K33=U33),--(L33=V33))</x:f>
        <x:v>10</x:v>
      </x:c>
      <x:c r="Z33" s="22" t="str">
        <x:f>IF(W33=X33,"YES","NO")</x:f>
        <x:v>YES</x:v>
      </x:c>
      <x:c r="AA33" s="22" t="n">
        <x:f>ABS(W33-X33)</x:f>
        <x:v>0</x:v>
      </x:c>
    </x:row>
    <x:row r="34">
      <x:c r="A34" s="22" t="str">
        <x:v>V022</x:v>
      </x:c>
      <x:c r="B34" s="22" t="str">
        <x:v>AdRoll ABM</x:v>
      </x:c>
      <x:c r="C34" s="22" t="n">
        <x:v>1</x:v>
      </x:c>
      <x:c r="D34" s="22" t="n">
        <x:v>1</x:v>
      </x:c>
      <x:c r="E34" s="22" t="n">
        <x:v>1</x:v>
      </x:c>
      <x:c r="F34" s="22" t="n">
        <x:v>1</x:v>
      </x:c>
      <x:c r="G34" s="22" t="n">
        <x:v>0</x:v>
      </x:c>
      <x:c r="H34" s="22" t="n">
        <x:v>0</x:v>
      </x:c>
      <x:c r="I34" s="22" t="n">
        <x:v>0</x:v>
      </x:c>
      <x:c r="J34" s="22" t="n">
        <x:v>0</x:v>
      </x:c>
      <x:c r="K34" s="22" t="n">
        <x:v>1</x:v>
      </x:c>
      <x:c r="L34" s="22" t="n">
        <x:v>0</x:v>
      </x:c>
      <x:c r="M34" s="22" t="n">
        <x:f>'Canonical Scorecard'!H24</x:f>
        <x:v>1</x:v>
      </x:c>
      <x:c r="N34" s="22" t="n">
        <x:f>'Canonical Scorecard'!I24</x:f>
        <x:v>1</x:v>
      </x:c>
      <x:c r="O34" s="22" t="n">
        <x:f>'Canonical Scorecard'!J24</x:f>
        <x:v>1</x:v>
      </x:c>
      <x:c r="P34" s="22" t="n">
        <x:f>'Canonical Scorecard'!K24</x:f>
        <x:v>1</x:v>
      </x:c>
      <x:c r="Q34" s="22" t="n">
        <x:f>'Canonical Scorecard'!L24</x:f>
        <x:v>0</x:v>
      </x:c>
      <x:c r="R34" s="22" t="n">
        <x:f>'Canonical Scorecard'!M24</x:f>
        <x:v>0</x:v>
      </x:c>
      <x:c r="S34" s="22" t="n">
        <x:f>'Canonical Scorecard'!N24</x:f>
        <x:v>0</x:v>
      </x:c>
      <x:c r="T34" s="22" t="n">
        <x:f>'Canonical Scorecard'!O24</x:f>
        <x:v>0</x:v>
      </x:c>
      <x:c r="U34" s="22" t="n">
        <x:f>'Canonical Scorecard'!P24</x:f>
        <x:v>1</x:v>
      </x:c>
      <x:c r="V34" s="22" t="n">
        <x:f>'Canonical Scorecard'!Q24</x:f>
        <x:v>0</x:v>
      </x:c>
      <x:c r="W34" s="22" t="n">
        <x:v>5</x:v>
      </x:c>
      <x:c r="X34" s="22" t="n">
        <x:f>'Canonical Scorecard'!R24</x:f>
        <x:v>5</x:v>
      </x:c>
      <x:c r="Y34" s="22" t="n">
        <x:f>SUM(--(C34=M34),--(D34=N34),--(E34=O34),--(F34=P34),--(G34=Q34),--(H34=R34),--(I34=S34),--(J34=T34),--(K34=U34),--(L34=V34))</x:f>
        <x:v>10</x:v>
      </x:c>
      <x:c r="Z34" s="22" t="str">
        <x:f>IF(W34=X34,"YES","NO")</x:f>
        <x:v>YES</x:v>
      </x:c>
      <x:c r="AA34" s="22" t="n">
        <x:f>ABS(W34-X34)</x:f>
        <x:v>0</x:v>
      </x:c>
    </x:row>
    <x:row r="35">
      <x:c r="A35" s="22" t="str">
        <x:v>V023</x:v>
      </x:c>
      <x:c r="B35" s="22" t="str">
        <x:v>Albacross</x:v>
      </x:c>
      <x:c r="C35" s="22" t="n">
        <x:v>1</x:v>
      </x:c>
      <x:c r="D35" s="22" t="n">
        <x:v>1</x:v>
      </x:c>
      <x:c r="E35" s="22" t="n">
        <x:v>1</x:v>
      </x:c>
      <x:c r="F35" s="22" t="n">
        <x:v>1</x:v>
      </x:c>
      <x:c r="G35" s="22" t="n">
        <x:v>0</x:v>
      </x:c>
      <x:c r="H35" s="22" t="n">
        <x:v>0</x:v>
      </x:c>
      <x:c r="I35" s="22" t="n">
        <x:v>0</x:v>
      </x:c>
      <x:c r="J35" s="22" t="n">
        <x:v>0</x:v>
      </x:c>
      <x:c r="K35" s="22" t="n">
        <x:v>1</x:v>
      </x:c>
      <x:c r="L35" s="22" t="n">
        <x:v>0</x:v>
      </x:c>
      <x:c r="M35" s="22" t="n">
        <x:f>'Canonical Scorecard'!H25</x:f>
        <x:v>1</x:v>
      </x:c>
      <x:c r="N35" s="22" t="n">
        <x:f>'Canonical Scorecard'!I25</x:f>
        <x:v>1</x:v>
      </x:c>
      <x:c r="O35" s="22" t="n">
        <x:f>'Canonical Scorecard'!J25</x:f>
        <x:v>1</x:v>
      </x:c>
      <x:c r="P35" s="22" t="n">
        <x:f>'Canonical Scorecard'!K25</x:f>
        <x:v>1</x:v>
      </x:c>
      <x:c r="Q35" s="22" t="n">
        <x:f>'Canonical Scorecard'!L25</x:f>
        <x:v>0</x:v>
      </x:c>
      <x:c r="R35" s="22" t="n">
        <x:f>'Canonical Scorecard'!M25</x:f>
        <x:v>0</x:v>
      </x:c>
      <x:c r="S35" s="22" t="n">
        <x:f>'Canonical Scorecard'!N25</x:f>
        <x:v>0</x:v>
      </x:c>
      <x:c r="T35" s="22" t="n">
        <x:f>'Canonical Scorecard'!O25</x:f>
        <x:v>0</x:v>
      </x:c>
      <x:c r="U35" s="22" t="n">
        <x:f>'Canonical Scorecard'!P25</x:f>
        <x:v>1</x:v>
      </x:c>
      <x:c r="V35" s="22" t="n">
        <x:f>'Canonical Scorecard'!Q25</x:f>
        <x:v>0</x:v>
      </x:c>
      <x:c r="W35" s="22" t="n">
        <x:v>5</x:v>
      </x:c>
      <x:c r="X35" s="22" t="n">
        <x:f>'Canonical Scorecard'!R25</x:f>
        <x:v>5</x:v>
      </x:c>
      <x:c r="Y35" s="22" t="n">
        <x:f>SUM(--(C35=M35),--(D35=N35),--(E35=O35),--(F35=P35),--(G35=Q35),--(H35=R35),--(I35=S35),--(J35=T35),--(K35=U35),--(L35=V35))</x:f>
        <x:v>10</x:v>
      </x:c>
      <x:c r="Z35" s="22" t="str">
        <x:f>IF(W35=X35,"YES","NO")</x:f>
        <x:v>YES</x:v>
      </x:c>
      <x:c r="AA35" s="22" t="n">
        <x:f>ABS(W35-X35)</x:f>
        <x:v>0</x:v>
      </x:c>
    </x:row>
    <x:row r="36">
      <x:c r="A36" s="22" t="str">
        <x:v>V024</x:v>
      </x:c>
      <x:c r="B36" s="22" t="str">
        <x:v>Apollo.io</x:v>
      </x:c>
      <x:c r="C36" s="22" t="n">
        <x:v>1</x:v>
      </x:c>
      <x:c r="D36" s="22" t="n">
        <x:v>0</x:v>
      </x:c>
      <x:c r="E36" s="22" t="n">
        <x:v>0</x:v>
      </x:c>
      <x:c r="F36" s="22" t="n">
        <x:v>0</x:v>
      </x:c>
      <x:c r="G36" s="22" t="n">
        <x:v>0</x:v>
      </x:c>
      <x:c r="H36" s="22" t="n">
        <x:v>0</x:v>
      </x:c>
      <x:c r="I36" s="22" t="n">
        <x:v>0</x:v>
      </x:c>
      <x:c r="J36" s="22" t="n">
        <x:v>0</x:v>
      </x:c>
      <x:c r="K36" s="22" t="n">
        <x:v>0</x:v>
      </x:c>
      <x:c r="L36" s="22" t="n">
        <x:v>0</x:v>
      </x:c>
      <x:c r="M36" s="22" t="n">
        <x:f>'Canonical Scorecard'!H26</x:f>
        <x:v>1</x:v>
      </x:c>
      <x:c r="N36" s="22" t="n">
        <x:f>'Canonical Scorecard'!I26</x:f>
        <x:v>0</x:v>
      </x:c>
      <x:c r="O36" s="22" t="n">
        <x:f>'Canonical Scorecard'!J26</x:f>
        <x:v>0</x:v>
      </x:c>
      <x:c r="P36" s="22" t="n">
        <x:f>'Canonical Scorecard'!K26</x:f>
        <x:v>0</x:v>
      </x:c>
      <x:c r="Q36" s="22" t="n">
        <x:f>'Canonical Scorecard'!L26</x:f>
        <x:v>0</x:v>
      </x:c>
      <x:c r="R36" s="22" t="n">
        <x:f>'Canonical Scorecard'!M26</x:f>
        <x:v>0</x:v>
      </x:c>
      <x:c r="S36" s="22" t="n">
        <x:f>'Canonical Scorecard'!N26</x:f>
        <x:v>0</x:v>
      </x:c>
      <x:c r="T36" s="22" t="n">
        <x:f>'Canonical Scorecard'!O26</x:f>
        <x:v>0</x:v>
      </x:c>
      <x:c r="U36" s="22" t="n">
        <x:f>'Canonical Scorecard'!P26</x:f>
        <x:v>0</x:v>
      </x:c>
      <x:c r="V36" s="22" t="n">
        <x:f>'Canonical Scorecard'!Q26</x:f>
        <x:v>0</x:v>
      </x:c>
      <x:c r="W36" s="22" t="n">
        <x:v>1</x:v>
      </x:c>
      <x:c r="X36" s="22" t="n">
        <x:f>'Canonical Scorecard'!R26</x:f>
        <x:v>1</x:v>
      </x:c>
      <x:c r="Y36" s="22" t="n">
        <x:f>SUM(--(C36=M36),--(D36=N36),--(E36=O36),--(F36=P36),--(G36=Q36),--(H36=R36),--(I36=S36),--(J36=T36),--(K36=U36),--(L36=V36))</x:f>
        <x:v>10</x:v>
      </x:c>
      <x:c r="Z36" s="22" t="str">
        <x:f>IF(W36=X36,"YES","NO")</x:f>
        <x:v>YES</x:v>
      </x:c>
      <x:c r="AA36" s="22" t="n">
        <x:f>ABS(W36-X36)</x:f>
        <x:v>0</x:v>
      </x:c>
    </x:row>
    <x:row r="37">
      <x:c r="A37" s="22" t="str">
        <x:v>V025</x:v>
      </x:c>
      <x:c r="B37" s="22" t="str">
        <x:v>Bombora</x:v>
      </x:c>
      <x:c r="C37" s="22" t="n">
        <x:v>0</x:v>
      </x:c>
      <x:c r="D37" s="22" t="n">
        <x:v>0</x:v>
      </x:c>
      <x:c r="E37" s="22" t="n">
        <x:v>0</x:v>
      </x:c>
      <x:c r="F37" s="22" t="n">
        <x:v>0</x:v>
      </x:c>
      <x:c r="G37" s="22" t="n">
        <x:v>0</x:v>
      </x:c>
      <x:c r="H37" s="22" t="n">
        <x:v>0</x:v>
      </x:c>
      <x:c r="I37" s="22" t="n">
        <x:v>0</x:v>
      </x:c>
      <x:c r="J37" s="22" t="n">
        <x:v>0</x:v>
      </x:c>
      <x:c r="K37" s="22" t="n">
        <x:v>0</x:v>
      </x:c>
      <x:c r="L37" s="22" t="n">
        <x:v>0</x:v>
      </x:c>
      <x:c r="M37" s="22" t="n">
        <x:f>'Canonical Scorecard'!H27</x:f>
        <x:v>0</x:v>
      </x:c>
      <x:c r="N37" s="22" t="n">
        <x:f>'Canonical Scorecard'!I27</x:f>
        <x:v>0</x:v>
      </x:c>
      <x:c r="O37" s="22" t="n">
        <x:f>'Canonical Scorecard'!J27</x:f>
        <x:v>0</x:v>
      </x:c>
      <x:c r="P37" s="22" t="n">
        <x:f>'Canonical Scorecard'!K27</x:f>
        <x:v>0</x:v>
      </x:c>
      <x:c r="Q37" s="22" t="n">
        <x:f>'Canonical Scorecard'!L27</x:f>
        <x:v>0</x:v>
      </x:c>
      <x:c r="R37" s="22" t="n">
        <x:f>'Canonical Scorecard'!M27</x:f>
        <x:v>0</x:v>
      </x:c>
      <x:c r="S37" s="22" t="n">
        <x:f>'Canonical Scorecard'!N27</x:f>
        <x:v>0</x:v>
      </x:c>
      <x:c r="T37" s="22" t="n">
        <x:f>'Canonical Scorecard'!O27</x:f>
        <x:v>0</x:v>
      </x:c>
      <x:c r="U37" s="22" t="n">
        <x:f>'Canonical Scorecard'!P27</x:f>
        <x:v>0</x:v>
      </x:c>
      <x:c r="V37" s="22" t="n">
        <x:f>'Canonical Scorecard'!Q27</x:f>
        <x:v>0</x:v>
      </x:c>
      <x:c r="W37" s="22" t="n">
        <x:v>0</x:v>
      </x:c>
      <x:c r="X37" s="22" t="n">
        <x:f>'Canonical Scorecard'!R27</x:f>
        <x:v>0</x:v>
      </x:c>
      <x:c r="Y37" s="22" t="n">
        <x:f>SUM(--(C37=M37),--(D37=N37),--(E37=O37),--(F37=P37),--(G37=Q37),--(H37=R37),--(I37=S37),--(J37=T37),--(K37=U37),--(L37=V37))</x:f>
        <x:v>10</x:v>
      </x:c>
      <x:c r="Z37" s="22" t="str">
        <x:f>IF(W37=X37,"YES","NO")</x:f>
        <x:v>YES</x:v>
      </x:c>
      <x:c r="AA37" s="22" t="n">
        <x:f>ABS(W37-X37)</x:f>
        <x:v>0</x:v>
      </x:c>
    </x:row>
    <x:row r="38">
      <x:c r="A38" s="22" t="str">
        <x:v>V026</x:v>
      </x:c>
      <x:c r="B38" s="22" t="str">
        <x:v>Cognism</x:v>
      </x:c>
      <x:c r="C38" s="22" t="n">
        <x:v>0</x:v>
      </x:c>
      <x:c r="D38" s="22" t="n">
        <x:v>1</x:v>
      </x:c>
      <x:c r="E38" s="22" t="n">
        <x:v>0</x:v>
      </x:c>
      <x:c r="F38" s="22" t="n">
        <x:v>1</x:v>
      </x:c>
      <x:c r="G38" s="22" t="n">
        <x:v>0</x:v>
      </x:c>
      <x:c r="H38" s="22" t="n">
        <x:v>0</x:v>
      </x:c>
      <x:c r="I38" s="22" t="n">
        <x:v>0</x:v>
      </x:c>
      <x:c r="J38" s="22" t="n">
        <x:v>0</x:v>
      </x:c>
      <x:c r="K38" s="22" t="n">
        <x:v>0</x:v>
      </x:c>
      <x:c r="L38" s="22" t="n">
        <x:v>0</x:v>
      </x:c>
      <x:c r="M38" s="22" t="n">
        <x:f>'Canonical Scorecard'!H28</x:f>
        <x:v>0</x:v>
      </x:c>
      <x:c r="N38" s="22" t="n">
        <x:f>'Canonical Scorecard'!I28</x:f>
        <x:v>1</x:v>
      </x:c>
      <x:c r="O38" s="22" t="n">
        <x:f>'Canonical Scorecard'!J28</x:f>
        <x:v>0</x:v>
      </x:c>
      <x:c r="P38" s="22" t="n">
        <x:f>'Canonical Scorecard'!K28</x:f>
        <x:v>1</x:v>
      </x:c>
      <x:c r="Q38" s="22" t="n">
        <x:f>'Canonical Scorecard'!L28</x:f>
        <x:v>0</x:v>
      </x:c>
      <x:c r="R38" s="22" t="n">
        <x:f>'Canonical Scorecard'!M28</x:f>
        <x:v>0</x:v>
      </x:c>
      <x:c r="S38" s="22" t="n">
        <x:f>'Canonical Scorecard'!N28</x:f>
        <x:v>0</x:v>
      </x:c>
      <x:c r="T38" s="22" t="n">
        <x:f>'Canonical Scorecard'!O28</x:f>
        <x:v>0</x:v>
      </x:c>
      <x:c r="U38" s="22" t="n">
        <x:f>'Canonical Scorecard'!P28</x:f>
        <x:v>0</x:v>
      </x:c>
      <x:c r="V38" s="22" t="n">
        <x:f>'Canonical Scorecard'!Q28</x:f>
        <x:v>0</x:v>
      </x:c>
      <x:c r="W38" s="22" t="n">
        <x:v>2</x:v>
      </x:c>
      <x:c r="X38" s="22" t="n">
        <x:f>'Canonical Scorecard'!R28</x:f>
        <x:v>2</x:v>
      </x:c>
      <x:c r="Y38" s="22" t="n">
        <x:f>SUM(--(C38=M38),--(D38=N38),--(E38=O38),--(F38=P38),--(G38=Q38),--(H38=R38),--(I38=S38),--(J38=T38),--(K38=U38),--(L38=V38))</x:f>
        <x:v>10</x:v>
      </x:c>
      <x:c r="Z38" s="22" t="str">
        <x:f>IF(W38=X38,"YES","NO")</x:f>
        <x:v>YES</x:v>
      </x:c>
      <x:c r="AA38" s="22" t="n">
        <x:f>ABS(W38-X38)</x:f>
        <x:v>0</x:v>
      </x:c>
    </x:row>
    <x:row r="39">
      <x:c r="A39" s="22" t="str">
        <x:v>V027</x:v>
      </x:c>
      <x:c r="B39" s="22" t="str">
        <x:v>Common Room</x:v>
      </x:c>
      <x:c r="C39" s="22" t="n">
        <x:v>1</x:v>
      </x:c>
      <x:c r="D39" s="22" t="n">
        <x:v>1</x:v>
      </x:c>
      <x:c r="E39" s="22" t="n">
        <x:v>1</x:v>
      </x:c>
      <x:c r="F39" s="22" t="n">
        <x:v>1</x:v>
      </x:c>
      <x:c r="G39" s="22" t="n">
        <x:v>1</x:v>
      </x:c>
      <x:c r="H39" s="22" t="n">
        <x:v>0</x:v>
      </x:c>
      <x:c r="I39" s="22" t="n">
        <x:v>1</x:v>
      </x:c>
      <x:c r="J39" s="22" t="n">
        <x:v>0</x:v>
      </x:c>
      <x:c r="K39" s="22" t="n">
        <x:v>1</x:v>
      </x:c>
      <x:c r="L39" s="22" t="n">
        <x:v>0</x:v>
      </x:c>
      <x:c r="M39" s="22" t="n">
        <x:f>'Canonical Scorecard'!H29</x:f>
        <x:v>1</x:v>
      </x:c>
      <x:c r="N39" s="22" t="n">
        <x:f>'Canonical Scorecard'!I29</x:f>
        <x:v>1</x:v>
      </x:c>
      <x:c r="O39" s="22" t="n">
        <x:f>'Canonical Scorecard'!J29</x:f>
        <x:v>1</x:v>
      </x:c>
      <x:c r="P39" s="22" t="n">
        <x:f>'Canonical Scorecard'!K29</x:f>
        <x:v>1</x:v>
      </x:c>
      <x:c r="Q39" s="22" t="n">
        <x:f>'Canonical Scorecard'!L29</x:f>
        <x:v>1</x:v>
      </x:c>
      <x:c r="R39" s="22" t="n">
        <x:f>'Canonical Scorecard'!M29</x:f>
        <x:v>0</x:v>
      </x:c>
      <x:c r="S39" s="22" t="n">
        <x:f>'Canonical Scorecard'!N29</x:f>
        <x:v>1</x:v>
      </x:c>
      <x:c r="T39" s="22" t="n">
        <x:f>'Canonical Scorecard'!O29</x:f>
        <x:v>0</x:v>
      </x:c>
      <x:c r="U39" s="22" t="n">
        <x:f>'Canonical Scorecard'!P29</x:f>
        <x:v>1</x:v>
      </x:c>
      <x:c r="V39" s="22" t="n">
        <x:f>'Canonical Scorecard'!Q29</x:f>
        <x:v>0</x:v>
      </x:c>
      <x:c r="W39" s="22" t="n">
        <x:v>7</x:v>
      </x:c>
      <x:c r="X39" s="22" t="n">
        <x:f>'Canonical Scorecard'!R29</x:f>
        <x:v>7</x:v>
      </x:c>
      <x:c r="Y39" s="22" t="n">
        <x:f>SUM(--(C39=M39),--(D39=N39),--(E39=O39),--(F39=P39),--(G39=Q39),--(H39=R39),--(I39=S39),--(J39=T39),--(K39=U39),--(L39=V39))</x:f>
        <x:v>10</x:v>
      </x:c>
      <x:c r="Z39" s="22" t="str">
        <x:f>IF(W39=X39,"YES","NO")</x:f>
        <x:v>YES</x:v>
      </x:c>
      <x:c r="AA39" s="22" t="n">
        <x:f>ABS(W39-X39)</x:f>
        <x:v>0</x:v>
      </x:c>
    </x:row>
    <x:row r="40">
      <x:c r="A40" s="22" t="str">
        <x:v>V028</x:v>
      </x:c>
      <x:c r="B40" s="22" t="str">
        <x:v>Demandbase</x:v>
      </x:c>
      <x:c r="C40" s="22" t="n">
        <x:v>0</x:v>
      </x:c>
      <x:c r="D40" s="22" t="n">
        <x:v>0</x:v>
      </x:c>
      <x:c r="E40" s="22" t="n">
        <x:v>0</x:v>
      </x:c>
      <x:c r="F40" s="22" t="n">
        <x:v>0</x:v>
      </x:c>
      <x:c r="G40" s="22" t="n">
        <x:v>0</x:v>
      </x:c>
      <x:c r="H40" s="22" t="n">
        <x:v>0</x:v>
      </x:c>
      <x:c r="I40" s="22" t="n">
        <x:v>0</x:v>
      </x:c>
      <x:c r="J40" s="22" t="n">
        <x:v>0</x:v>
      </x:c>
      <x:c r="K40" s="22" t="n">
        <x:v>0</x:v>
      </x:c>
      <x:c r="L40" s="22" t="n">
        <x:v>0</x:v>
      </x:c>
      <x:c r="M40" s="22" t="n">
        <x:f>'Canonical Scorecard'!H30</x:f>
        <x:v>0</x:v>
      </x:c>
      <x:c r="N40" s="22" t="n">
        <x:f>'Canonical Scorecard'!I30</x:f>
        <x:v>0</x:v>
      </x:c>
      <x:c r="O40" s="22" t="n">
        <x:f>'Canonical Scorecard'!J30</x:f>
        <x:v>0</x:v>
      </x:c>
      <x:c r="P40" s="22" t="n">
        <x:f>'Canonical Scorecard'!K30</x:f>
        <x:v>0</x:v>
      </x:c>
      <x:c r="Q40" s="22" t="n">
        <x:f>'Canonical Scorecard'!L30</x:f>
        <x:v>0</x:v>
      </x:c>
      <x:c r="R40" s="22" t="n">
        <x:f>'Canonical Scorecard'!M30</x:f>
        <x:v>0</x:v>
      </x:c>
      <x:c r="S40" s="22" t="n">
        <x:f>'Canonical Scorecard'!N30</x:f>
        <x:v>0</x:v>
      </x:c>
      <x:c r="T40" s="22" t="n">
        <x:f>'Canonical Scorecard'!O30</x:f>
        <x:v>0</x:v>
      </x:c>
      <x:c r="U40" s="22" t="n">
        <x:f>'Canonical Scorecard'!P30</x:f>
        <x:v>0</x:v>
      </x:c>
      <x:c r="V40" s="22" t="n">
        <x:f>'Canonical Scorecard'!Q30</x:f>
        <x:v>0</x:v>
      </x:c>
      <x:c r="W40" s="22" t="n">
        <x:v>0</x:v>
      </x:c>
      <x:c r="X40" s="22" t="n">
        <x:f>'Canonical Scorecard'!R30</x:f>
        <x:v>0</x:v>
      </x:c>
      <x:c r="Y40" s="22" t="n">
        <x:f>SUM(--(C40=M40),--(D40=N40),--(E40=O40),--(F40=P40),--(G40=Q40),--(H40=R40),--(I40=S40),--(J40=T40),--(K40=U40),--(L40=V40))</x:f>
        <x:v>10</x:v>
      </x:c>
      <x:c r="Z40" s="22" t="str">
        <x:f>IF(W40=X40,"YES","NO")</x:f>
        <x:v>YES</x:v>
      </x:c>
      <x:c r="AA40" s="22" t="n">
        <x:f>ABS(W40-X40)</x:f>
        <x:v>0</x:v>
      </x:c>
    </x:row>
    <x:row r="41">
      <x:c r="A41" s="22" t="str">
        <x:v>V029</x:v>
      </x:c>
      <x:c r="B41" s="22" t="str">
        <x:v>Factors.ai</x:v>
      </x:c>
      <x:c r="C41" s="22" t="n">
        <x:v>1</x:v>
      </x:c>
      <x:c r="D41" s="22" t="n">
        <x:v>0</x:v>
      </x:c>
      <x:c r="E41" s="22" t="n">
        <x:v>0</x:v>
      </x:c>
      <x:c r="F41" s="22" t="n">
        <x:v>0</x:v>
      </x:c>
      <x:c r="G41" s="22" t="n">
        <x:v>1</x:v>
      </x:c>
      <x:c r="H41" s="22" t="n">
        <x:v>1</x:v>
      </x:c>
      <x:c r="I41" s="22" t="n">
        <x:v>0</x:v>
      </x:c>
      <x:c r="J41" s="22" t="n">
        <x:v>0</x:v>
      </x:c>
      <x:c r="K41" s="22" t="n">
        <x:v>0</x:v>
      </x:c>
      <x:c r="L41" s="22" t="n">
        <x:v>0</x:v>
      </x:c>
      <x:c r="M41" s="22" t="n">
        <x:f>'Canonical Scorecard'!H31</x:f>
        <x:v>1</x:v>
      </x:c>
      <x:c r="N41" s="22" t="n">
        <x:f>'Canonical Scorecard'!I31</x:f>
        <x:v>0</x:v>
      </x:c>
      <x:c r="O41" s="22" t="n">
        <x:f>'Canonical Scorecard'!J31</x:f>
        <x:v>0</x:v>
      </x:c>
      <x:c r="P41" s="22" t="n">
        <x:f>'Canonical Scorecard'!K31</x:f>
        <x:v>1</x:v>
      </x:c>
      <x:c r="Q41" s="22" t="n">
        <x:f>'Canonical Scorecard'!L31</x:f>
        <x:v>1</x:v>
      </x:c>
      <x:c r="R41" s="22" t="n">
        <x:f>'Canonical Scorecard'!M31</x:f>
        <x:v>0</x:v>
      </x:c>
      <x:c r="S41" s="22" t="n">
        <x:f>'Canonical Scorecard'!N31</x:f>
        <x:v>0</x:v>
      </x:c>
      <x:c r="T41" s="22" t="n">
        <x:f>'Canonical Scorecard'!O31</x:f>
        <x:v>0</x:v>
      </x:c>
      <x:c r="U41" s="22" t="n">
        <x:f>'Canonical Scorecard'!P31</x:f>
        <x:v>0</x:v>
      </x:c>
      <x:c r="V41" s="22" t="n">
        <x:f>'Canonical Scorecard'!Q31</x:f>
        <x:v>0</x:v>
      </x:c>
      <x:c r="W41" s="22" t="n">
        <x:v>3</x:v>
      </x:c>
      <x:c r="X41" s="22" t="n">
        <x:f>'Canonical Scorecard'!R31</x:f>
        <x:v>3</x:v>
      </x:c>
      <x:c r="Y41" s="22" t="n">
        <x:f>SUM(--(C41=M41),--(D41=N41),--(E41=O41),--(F41=P41),--(G41=Q41),--(H41=R41),--(I41=S41),--(J41=T41),--(K41=U41),--(L41=V41))</x:f>
        <x:v>8</x:v>
      </x:c>
      <x:c r="Z41" s="22" t="str">
        <x:f>IF(W41=X41,"YES","NO")</x:f>
        <x:v>YES</x:v>
      </x:c>
      <x:c r="AA41" s="22" t="n">
        <x:f>ABS(W41-X41)</x:f>
        <x:v>0</x:v>
      </x:c>
    </x:row>
    <x:row r="42">
      <x:c r="A42" s="22" t="str">
        <x:v>V030</x:v>
      </x:c>
      <x:c r="B42" s="22" t="str">
        <x:v>Intentsify</x:v>
      </x:c>
      <x:c r="C42" s="22" t="n">
        <x:v>0</x:v>
      </x:c>
      <x:c r="D42" s="22" t="n">
        <x:v>0</x:v>
      </x:c>
      <x:c r="E42" s="22" t="n">
        <x:v>0</x:v>
      </x:c>
      <x:c r="F42" s="22" t="n">
        <x:v>0</x:v>
      </x:c>
      <x:c r="G42" s="22" t="n">
        <x:v>0</x:v>
      </x:c>
      <x:c r="H42" s="22" t="n">
        <x:v>0</x:v>
      </x:c>
      <x:c r="I42" s="22" t="n">
        <x:v>0</x:v>
      </x:c>
      <x:c r="J42" s="22" t="n">
        <x:v>0</x:v>
      </x:c>
      <x:c r="K42" s="22" t="n">
        <x:v>0</x:v>
      </x:c>
      <x:c r="L42" s="22" t="n">
        <x:v>0</x:v>
      </x:c>
      <x:c r="M42" s="22" t="n">
        <x:f>'Canonical Scorecard'!H32</x:f>
        <x:v>0</x:v>
      </x:c>
      <x:c r="N42" s="22" t="n">
        <x:f>'Canonical Scorecard'!I32</x:f>
        <x:v>0</x:v>
      </x:c>
      <x:c r="O42" s="22" t="n">
        <x:f>'Canonical Scorecard'!J32</x:f>
        <x:v>0</x:v>
      </x:c>
      <x:c r="P42" s="22" t="n">
        <x:f>'Canonical Scorecard'!K32</x:f>
        <x:v>0</x:v>
      </x:c>
      <x:c r="Q42" s="22" t="n">
        <x:f>'Canonical Scorecard'!L32</x:f>
        <x:v>0</x:v>
      </x:c>
      <x:c r="R42" s="22" t="n">
        <x:f>'Canonical Scorecard'!M32</x:f>
        <x:v>0</x:v>
      </x:c>
      <x:c r="S42" s="22" t="n">
        <x:f>'Canonical Scorecard'!N32</x:f>
        <x:v>0</x:v>
      </x:c>
      <x:c r="T42" s="22" t="n">
        <x:f>'Canonical Scorecard'!O32</x:f>
        <x:v>0</x:v>
      </x:c>
      <x:c r="U42" s="22" t="n">
        <x:f>'Canonical Scorecard'!P32</x:f>
        <x:v>0</x:v>
      </x:c>
      <x:c r="V42" s="22" t="n">
        <x:f>'Canonical Scorecard'!Q32</x:f>
        <x:v>0</x:v>
      </x:c>
      <x:c r="W42" s="22" t="n">
        <x:v>0</x:v>
      </x:c>
      <x:c r="X42" s="22" t="n">
        <x:f>'Canonical Scorecard'!R32</x:f>
        <x:v>0</x:v>
      </x:c>
      <x:c r="Y42" s="22" t="n">
        <x:f>SUM(--(C42=M42),--(D42=N42),--(E42=O42),--(F42=P42),--(G42=Q42),--(H42=R42),--(I42=S42),--(J42=T42),--(K42=U42),--(L42=V42))</x:f>
        <x:v>10</x:v>
      </x:c>
      <x:c r="Z42" s="22" t="str">
        <x:f>IF(W42=X42,"YES","NO")</x:f>
        <x:v>YES</x:v>
      </x:c>
      <x:c r="AA42" s="22" t="n">
        <x:f>ABS(W42-X42)</x:f>
        <x:v>0</x:v>
      </x:c>
    </x:row>
    <x:row r="43">
      <x:c r="A43" s="22" t="str">
        <x:v>V031</x:v>
      </x:c>
      <x:c r="B43" s="22" t="str">
        <x:v>Leadfeeder</x:v>
      </x:c>
      <x:c r="C43" s="22" t="n">
        <x:v>1</x:v>
      </x:c>
      <x:c r="D43" s="22" t="n">
        <x:v>1</x:v>
      </x:c>
      <x:c r="E43" s="22" t="n">
        <x:v>1</x:v>
      </x:c>
      <x:c r="F43" s="22" t="n">
        <x:v>1</x:v>
      </x:c>
      <x:c r="G43" s="22" t="n">
        <x:v>0</x:v>
      </x:c>
      <x:c r="H43" s="22" t="n">
        <x:v>0</x:v>
      </x:c>
      <x:c r="I43" s="22" t="n">
        <x:v>0</x:v>
      </x:c>
      <x:c r="J43" s="22" t="n">
        <x:v>0</x:v>
      </x:c>
      <x:c r="K43" s="22" t="n">
        <x:v>1</x:v>
      </x:c>
      <x:c r="L43" s="22" t="n">
        <x:v>0</x:v>
      </x:c>
      <x:c r="M43" s="22" t="n">
        <x:f>'Canonical Scorecard'!H33</x:f>
        <x:v>1</x:v>
      </x:c>
      <x:c r="N43" s="22" t="n">
        <x:f>'Canonical Scorecard'!I33</x:f>
        <x:v>1</x:v>
      </x:c>
      <x:c r="O43" s="22" t="n">
        <x:f>'Canonical Scorecard'!J33</x:f>
        <x:v>1</x:v>
      </x:c>
      <x:c r="P43" s="22" t="n">
        <x:f>'Canonical Scorecard'!K33</x:f>
        <x:v>1</x:v>
      </x:c>
      <x:c r="Q43" s="22" t="n">
        <x:f>'Canonical Scorecard'!L33</x:f>
        <x:v>0</x:v>
      </x:c>
      <x:c r="R43" s="22" t="n">
        <x:f>'Canonical Scorecard'!M33</x:f>
        <x:v>0</x:v>
      </x:c>
      <x:c r="S43" s="22" t="n">
        <x:f>'Canonical Scorecard'!N33</x:f>
        <x:v>0</x:v>
      </x:c>
      <x:c r="T43" s="22" t="n">
        <x:f>'Canonical Scorecard'!O33</x:f>
        <x:v>0</x:v>
      </x:c>
      <x:c r="U43" s="22" t="n">
        <x:f>'Canonical Scorecard'!P33</x:f>
        <x:v>1</x:v>
      </x:c>
      <x:c r="V43" s="22" t="n">
        <x:f>'Canonical Scorecard'!Q33</x:f>
        <x:v>0</x:v>
      </x:c>
      <x:c r="W43" s="22" t="n">
        <x:v>5</x:v>
      </x:c>
      <x:c r="X43" s="22" t="n">
        <x:f>'Canonical Scorecard'!R33</x:f>
        <x:v>5</x:v>
      </x:c>
      <x:c r="Y43" s="22" t="n">
        <x:f>SUM(--(C43=M43),--(D43=N43),--(E43=O43),--(F43=P43),--(G43=Q43),--(H43=R43),--(I43=S43),--(J43=T43),--(K43=U43),--(L43=V43))</x:f>
        <x:v>10</x:v>
      </x:c>
      <x:c r="Z43" s="22" t="str">
        <x:f>IF(W43=X43,"YES","NO")</x:f>
        <x:v>YES</x:v>
      </x:c>
      <x:c r="AA43" s="22" t="n">
        <x:f>ABS(W43-X43)</x:f>
        <x:v>0</x:v>
      </x:c>
    </x:row>
    <x:row r="44">
      <x:c r="A44" s="22" t="str">
        <x:v>V032</x:v>
      </x:c>
      <x:c r="B44" s="22" t="str">
        <x:v>Leadspace</x:v>
      </x:c>
      <x:c r="C44" s="22" t="n">
        <x:v>0</x:v>
      </x:c>
      <x:c r="D44" s="22" t="n">
        <x:v>0</x:v>
      </x:c>
      <x:c r="E44" s="22" t="n">
        <x:v>0</x:v>
      </x:c>
      <x:c r="F44" s="22" t="n">
        <x:v>0</x:v>
      </x:c>
      <x:c r="G44" s="22" t="n">
        <x:v>0</x:v>
      </x:c>
      <x:c r="H44" s="22" t="n">
        <x:v>0</x:v>
      </x:c>
      <x:c r="I44" s="22" t="n">
        <x:v>0</x:v>
      </x:c>
      <x:c r="J44" s="22" t="n">
        <x:v>0</x:v>
      </x:c>
      <x:c r="K44" s="22" t="n">
        <x:v>0</x:v>
      </x:c>
      <x:c r="L44" s="22" t="n">
        <x:v>0</x:v>
      </x:c>
      <x:c r="M44" s="22" t="n">
        <x:f>'Canonical Scorecard'!H34</x:f>
        <x:v>0</x:v>
      </x:c>
      <x:c r="N44" s="22" t="n">
        <x:f>'Canonical Scorecard'!I34</x:f>
        <x:v>0</x:v>
      </x:c>
      <x:c r="O44" s="22" t="n">
        <x:f>'Canonical Scorecard'!J34</x:f>
        <x:v>0</x:v>
      </x:c>
      <x:c r="P44" s="22" t="n">
        <x:f>'Canonical Scorecard'!K34</x:f>
        <x:v>0</x:v>
      </x:c>
      <x:c r="Q44" s="22" t="n">
        <x:f>'Canonical Scorecard'!L34</x:f>
        <x:v>0</x:v>
      </x:c>
      <x:c r="R44" s="22" t="n">
        <x:f>'Canonical Scorecard'!M34</x:f>
        <x:v>0</x:v>
      </x:c>
      <x:c r="S44" s="22" t="n">
        <x:f>'Canonical Scorecard'!N34</x:f>
        <x:v>0</x:v>
      </x:c>
      <x:c r="T44" s="22" t="n">
        <x:f>'Canonical Scorecard'!O34</x:f>
        <x:v>0</x:v>
      </x:c>
      <x:c r="U44" s="22" t="n">
        <x:f>'Canonical Scorecard'!P34</x:f>
        <x:v>0</x:v>
      </x:c>
      <x:c r="V44" s="22" t="n">
        <x:f>'Canonical Scorecard'!Q34</x:f>
        <x:v>0</x:v>
      </x:c>
      <x:c r="W44" s="22" t="n">
        <x:v>0</x:v>
      </x:c>
      <x:c r="X44" s="22" t="n">
        <x:f>'Canonical Scorecard'!R34</x:f>
        <x:v>0</x:v>
      </x:c>
      <x:c r="Y44" s="22" t="n">
        <x:f>SUM(--(C44=M44),--(D44=N44),--(E44=O44),--(F44=P44),--(G44=Q44),--(H44=R44),--(I44=S44),--(J44=T44),--(K44=U44),--(L44=V44))</x:f>
        <x:v>10</x:v>
      </x:c>
      <x:c r="Z44" s="22" t="str">
        <x:f>IF(W44=X44,"YES","NO")</x:f>
        <x:v>YES</x:v>
      </x:c>
      <x:c r="AA44" s="22" t="n">
        <x:f>ABS(W44-X44)</x:f>
        <x:v>0</x:v>
      </x:c>
    </x:row>
    <x:row r="45">
      <x:c r="A45" s="22" t="str">
        <x:v>V033</x:v>
      </x:c>
      <x:c r="B45" s="22" t="str">
        <x:v>MadKudu (HG Insights)</x:v>
      </x:c>
      <x:c r="C45" s="22" t="n">
        <x:v>0</x:v>
      </x:c>
      <x:c r="D45" s="22" t="n">
        <x:v>0</x:v>
      </x:c>
      <x:c r="E45" s="22" t="n">
        <x:v>0</x:v>
      </x:c>
      <x:c r="F45" s="22" t="n">
        <x:v>0</x:v>
      </x:c>
      <x:c r="G45" s="22" t="n">
        <x:v>0</x:v>
      </x:c>
      <x:c r="H45" s="22" t="n">
        <x:v>0</x:v>
      </x:c>
      <x:c r="I45" s="22" t="n">
        <x:v>0</x:v>
      </x:c>
      <x:c r="J45" s="22" t="n">
        <x:v>0</x:v>
      </x:c>
      <x:c r="K45" s="22" t="n">
        <x:v>0</x:v>
      </x:c>
      <x:c r="L45" s="22" t="n">
        <x:v>0</x:v>
      </x:c>
      <x:c r="M45" s="22" t="n">
        <x:f>'Canonical Scorecard'!H35</x:f>
        <x:v>0</x:v>
      </x:c>
      <x:c r="N45" s="22" t="n">
        <x:f>'Canonical Scorecard'!I35</x:f>
        <x:v>0</x:v>
      </x:c>
      <x:c r="O45" s="22" t="n">
        <x:f>'Canonical Scorecard'!J35</x:f>
        <x:v>0</x:v>
      </x:c>
      <x:c r="P45" s="22" t="n">
        <x:f>'Canonical Scorecard'!K35</x:f>
        <x:v>0</x:v>
      </x:c>
      <x:c r="Q45" s="22" t="n">
        <x:f>'Canonical Scorecard'!L35</x:f>
        <x:v>0</x:v>
      </x:c>
      <x:c r="R45" s="22" t="n">
        <x:f>'Canonical Scorecard'!M35</x:f>
        <x:v>0</x:v>
      </x:c>
      <x:c r="S45" s="22" t="n">
        <x:f>'Canonical Scorecard'!N35</x:f>
        <x:v>0</x:v>
      </x:c>
      <x:c r="T45" s="22" t="n">
        <x:f>'Canonical Scorecard'!O35</x:f>
        <x:v>0</x:v>
      </x:c>
      <x:c r="U45" s="22" t="n">
        <x:f>'Canonical Scorecard'!P35</x:f>
        <x:v>0</x:v>
      </x:c>
      <x:c r="V45" s="22" t="n">
        <x:f>'Canonical Scorecard'!Q35</x:f>
        <x:v>0</x:v>
      </x:c>
      <x:c r="W45" s="22" t="n">
        <x:v>0</x:v>
      </x:c>
      <x:c r="X45" s="22" t="n">
        <x:f>'Canonical Scorecard'!R35</x:f>
        <x:v>0</x:v>
      </x:c>
      <x:c r="Y45" s="22" t="n">
        <x:f>SUM(--(C45=M45),--(D45=N45),--(E45=O45),--(F45=P45),--(G45=Q45),--(H45=R45),--(I45=S45),--(J45=T45),--(K45=U45),--(L45=V45))</x:f>
        <x:v>10</x:v>
      </x:c>
      <x:c r="Z45" s="22" t="str">
        <x:f>IF(W45=X45,"YES","NO")</x:f>
        <x:v>YES</x:v>
      </x:c>
      <x:c r="AA45" s="22" t="n">
        <x:f>ABS(W45-X45)</x:f>
        <x:v>0</x:v>
      </x:c>
    </x:row>
    <x:row r="46">
      <x:c r="A46" s="22" t="str">
        <x:v>V034</x:v>
      </x:c>
      <x:c r="B46" s="22" t="str">
        <x:v>Metadata.io</x:v>
      </x:c>
      <x:c r="C46" s="22" t="n">
        <x:v>0</x:v>
      </x:c>
      <x:c r="D46" s="22" t="n">
        <x:v>0</x:v>
      </x:c>
      <x:c r="E46" s="22" t="n">
        <x:v>0</x:v>
      </x:c>
      <x:c r="F46" s="22" t="n">
        <x:v>0</x:v>
      </x:c>
      <x:c r="G46" s="22" t="n">
        <x:v>0</x:v>
      </x:c>
      <x:c r="H46" s="22" t="n">
        <x:v>0</x:v>
      </x:c>
      <x:c r="I46" s="22" t="n">
        <x:v>0</x:v>
      </x:c>
      <x:c r="J46" s="22" t="n">
        <x:v>0</x:v>
      </x:c>
      <x:c r="K46" s="22" t="n">
        <x:v>0</x:v>
      </x:c>
      <x:c r="L46" s="22" t="n">
        <x:v>0</x:v>
      </x:c>
      <x:c r="M46" s="22" t="n">
        <x:f>'Canonical Scorecard'!H36</x:f>
        <x:v>0</x:v>
      </x:c>
      <x:c r="N46" s="22" t="n">
        <x:f>'Canonical Scorecard'!I36</x:f>
        <x:v>0</x:v>
      </x:c>
      <x:c r="O46" s="22" t="n">
        <x:f>'Canonical Scorecard'!J36</x:f>
        <x:v>0</x:v>
      </x:c>
      <x:c r="P46" s="22" t="n">
        <x:f>'Canonical Scorecard'!K36</x:f>
        <x:v>0</x:v>
      </x:c>
      <x:c r="Q46" s="22" t="n">
        <x:f>'Canonical Scorecard'!L36</x:f>
        <x:v>0</x:v>
      </x:c>
      <x:c r="R46" s="22" t="n">
        <x:f>'Canonical Scorecard'!M36</x:f>
        <x:v>0</x:v>
      </x:c>
      <x:c r="S46" s="22" t="n">
        <x:f>'Canonical Scorecard'!N36</x:f>
        <x:v>0</x:v>
      </x:c>
      <x:c r="T46" s="22" t="n">
        <x:f>'Canonical Scorecard'!O36</x:f>
        <x:v>0</x:v>
      </x:c>
      <x:c r="U46" s="22" t="n">
        <x:f>'Canonical Scorecard'!P36</x:f>
        <x:v>0</x:v>
      </x:c>
      <x:c r="V46" s="22" t="n">
        <x:f>'Canonical Scorecard'!Q36</x:f>
        <x:v>0</x:v>
      </x:c>
      <x:c r="W46" s="22" t="n">
        <x:v>0</x:v>
      </x:c>
      <x:c r="X46" s="22" t="n">
        <x:f>'Canonical Scorecard'!R36</x:f>
        <x:v>0</x:v>
      </x:c>
      <x:c r="Y46" s="22" t="n">
        <x:f>SUM(--(C46=M46),--(D46=N46),--(E46=O46),--(F46=P46),--(G46=Q46),--(H46=R46),--(I46=S46),--(J46=T46),--(K46=U46),--(L46=V46))</x:f>
        <x:v>10</x:v>
      </x:c>
      <x:c r="Z46" s="22" t="str">
        <x:f>IF(W46=X46,"YES","NO")</x:f>
        <x:v>YES</x:v>
      </x:c>
      <x:c r="AA46" s="22" t="n">
        <x:f>ABS(W46-X46)</x:f>
        <x:v>0</x:v>
      </x:c>
    </x:row>
    <x:row r="47">
      <x:c r="A47" s="22" t="str">
        <x:v>V035</x:v>
      </x:c>
      <x:c r="B47" s="22" t="str">
        <x:v>Qualified</x:v>
      </x:c>
      <x:c r="C47" s="22" t="n">
        <x:v>0</x:v>
      </x:c>
      <x:c r="D47" s="22" t="n">
        <x:v>1</x:v>
      </x:c>
      <x:c r="E47" s="22" t="n">
        <x:v>0</x:v>
      </x:c>
      <x:c r="F47" s="22" t="n">
        <x:v>1</x:v>
      </x:c>
      <x:c r="G47" s="22" t="n">
        <x:v>0</x:v>
      </x:c>
      <x:c r="H47" s="22" t="n">
        <x:v>0</x:v>
      </x:c>
      <x:c r="I47" s="22" t="n">
        <x:v>0</x:v>
      </x:c>
      <x:c r="J47" s="22" t="n">
        <x:v>0</x:v>
      </x:c>
      <x:c r="K47" s="22" t="n">
        <x:v>0</x:v>
      </x:c>
      <x:c r="L47" s="22" t="n">
        <x:v>0</x:v>
      </x:c>
      <x:c r="M47" s="22" t="n">
        <x:f>'Canonical Scorecard'!H37</x:f>
        <x:v>0</x:v>
      </x:c>
      <x:c r="N47" s="22" t="n">
        <x:f>'Canonical Scorecard'!I37</x:f>
        <x:v>1</x:v>
      </x:c>
      <x:c r="O47" s="22" t="n">
        <x:f>'Canonical Scorecard'!J37</x:f>
        <x:v>0</x:v>
      </x:c>
      <x:c r="P47" s="22" t="n">
        <x:f>'Canonical Scorecard'!K37</x:f>
        <x:v>1</x:v>
      </x:c>
      <x:c r="Q47" s="22" t="n">
        <x:f>'Canonical Scorecard'!L37</x:f>
        <x:v>0</x:v>
      </x:c>
      <x:c r="R47" s="22" t="n">
        <x:f>'Canonical Scorecard'!M37</x:f>
        <x:v>0</x:v>
      </x:c>
      <x:c r="S47" s="22" t="n">
        <x:f>'Canonical Scorecard'!N37</x:f>
        <x:v>0</x:v>
      </x:c>
      <x:c r="T47" s="22" t="n">
        <x:f>'Canonical Scorecard'!O37</x:f>
        <x:v>0</x:v>
      </x:c>
      <x:c r="U47" s="22" t="n">
        <x:f>'Canonical Scorecard'!P37</x:f>
        <x:v>0</x:v>
      </x:c>
      <x:c r="V47" s="22" t="n">
        <x:f>'Canonical Scorecard'!Q37</x:f>
        <x:v>0</x:v>
      </x:c>
      <x:c r="W47" s="22" t="n">
        <x:v>2</x:v>
      </x:c>
      <x:c r="X47" s="22" t="n">
        <x:f>'Canonical Scorecard'!R37</x:f>
        <x:v>2</x:v>
      </x:c>
      <x:c r="Y47" s="22" t="n">
        <x:f>SUM(--(C47=M47),--(D47=N47),--(E47=O47),--(F47=P47),--(G47=Q47),--(H47=R47),--(I47=S47),--(J47=T47),--(K47=U47),--(L47=V47))</x:f>
        <x:v>10</x:v>
      </x:c>
      <x:c r="Z47" s="22" t="str">
        <x:f>IF(W47=X47,"YES","NO")</x:f>
        <x:v>YES</x:v>
      </x:c>
      <x:c r="AA47" s="22" t="n">
        <x:f>ABS(W47-X47)</x:f>
        <x:v>0</x:v>
      </x:c>
    </x:row>
    <x:row r="48">
      <x:c r="A48" s="22" t="str">
        <x:v>V036</x:v>
      </x:c>
      <x:c r="B48" s="22" t="str">
        <x:v>RB2B</x:v>
      </x:c>
      <x:c r="C48" s="22" t="n">
        <x:v>1</x:v>
      </x:c>
      <x:c r="D48" s="22" t="n">
        <x:v>0</x:v>
      </x:c>
      <x:c r="E48" s="22" t="n">
        <x:v>0</x:v>
      </x:c>
      <x:c r="F48" s="22" t="n">
        <x:v>0</x:v>
      </x:c>
      <x:c r="G48" s="22" t="n">
        <x:v>0</x:v>
      </x:c>
      <x:c r="H48" s="22" t="n">
        <x:v>0</x:v>
      </x:c>
      <x:c r="I48" s="22" t="n">
        <x:v>0</x:v>
      </x:c>
      <x:c r="J48" s="22" t="n">
        <x:v>0</x:v>
      </x:c>
      <x:c r="K48" s="22" t="n">
        <x:v>0</x:v>
      </x:c>
      <x:c r="L48" s="22" t="n">
        <x:v>0</x:v>
      </x:c>
      <x:c r="M48" s="22" t="n">
        <x:f>'Canonical Scorecard'!H38</x:f>
        <x:v>1</x:v>
      </x:c>
      <x:c r="N48" s="22" t="n">
        <x:f>'Canonical Scorecard'!I38</x:f>
        <x:v>0</x:v>
      </x:c>
      <x:c r="O48" s="22" t="n">
        <x:f>'Canonical Scorecard'!J38</x:f>
        <x:v>0</x:v>
      </x:c>
      <x:c r="P48" s="22" t="n">
        <x:f>'Canonical Scorecard'!K38</x:f>
        <x:v>0</x:v>
      </x:c>
      <x:c r="Q48" s="22" t="n">
        <x:f>'Canonical Scorecard'!L38</x:f>
        <x:v>0</x:v>
      </x:c>
      <x:c r="R48" s="22" t="n">
        <x:f>'Canonical Scorecard'!M38</x:f>
        <x:v>0</x:v>
      </x:c>
      <x:c r="S48" s="22" t="n">
        <x:f>'Canonical Scorecard'!N38</x:f>
        <x:v>0</x:v>
      </x:c>
      <x:c r="T48" s="22" t="n">
        <x:f>'Canonical Scorecard'!O38</x:f>
        <x:v>0</x:v>
      </x:c>
      <x:c r="U48" s="22" t="n">
        <x:f>'Canonical Scorecard'!P38</x:f>
        <x:v>0</x:v>
      </x:c>
      <x:c r="V48" s="22" t="n">
        <x:f>'Canonical Scorecard'!Q38</x:f>
        <x:v>0</x:v>
      </x:c>
      <x:c r="W48" s="22" t="n">
        <x:v>1</x:v>
      </x:c>
      <x:c r="X48" s="22" t="n">
        <x:f>'Canonical Scorecard'!R38</x:f>
        <x:v>1</x:v>
      </x:c>
      <x:c r="Y48" s="22" t="n">
        <x:f>SUM(--(C48=M48),--(D48=N48),--(E48=O48),--(F48=P48),--(G48=Q48),--(H48=R48),--(I48=S48),--(J48=T48),--(K48=U48),--(L48=V48))</x:f>
        <x:v>10</x:v>
      </x:c>
      <x:c r="Z48" s="22" t="str">
        <x:f>IF(W48=X48,"YES","NO")</x:f>
        <x:v>YES</x:v>
      </x:c>
      <x:c r="AA48" s="22" t="n">
        <x:f>ABS(W48-X48)</x:f>
        <x:v>0</x:v>
      </x:c>
    </x:row>
    <x:row r="49">
      <x:c r="A49" s="22" t="str">
        <x:v>V037</x:v>
      </x:c>
      <x:c r="B49" s="22" t="str">
        <x:v>Terminus</x:v>
      </x:c>
      <x:c r="C49" s="22" t="n">
        <x:v>0</x:v>
      </x:c>
      <x:c r="D49" s="22" t="n">
        <x:v>0</x:v>
      </x:c>
      <x:c r="E49" s="22" t="n">
        <x:v>0</x:v>
      </x:c>
      <x:c r="F49" s="22" t="n">
        <x:v>0</x:v>
      </x:c>
      <x:c r="G49" s="22" t="n">
        <x:v>0</x:v>
      </x:c>
      <x:c r="H49" s="22" t="n">
        <x:v>0</x:v>
      </x:c>
      <x:c r="I49" s="22" t="n">
        <x:v>0</x:v>
      </x:c>
      <x:c r="J49" s="22" t="n">
        <x:v>0</x:v>
      </x:c>
      <x:c r="K49" s="22" t="n">
        <x:v>0</x:v>
      </x:c>
      <x:c r="L49" s="22" t="n">
        <x:v>0</x:v>
      </x:c>
      <x:c r="M49" s="22" t="n">
        <x:f>'Canonical Scorecard'!H39</x:f>
        <x:v>0</x:v>
      </x:c>
      <x:c r="N49" s="22" t="n">
        <x:f>'Canonical Scorecard'!I39</x:f>
        <x:v>0</x:v>
      </x:c>
      <x:c r="O49" s="22" t="n">
        <x:f>'Canonical Scorecard'!J39</x:f>
        <x:v>0</x:v>
      </x:c>
      <x:c r="P49" s="22" t="n">
        <x:f>'Canonical Scorecard'!K39</x:f>
        <x:v>0</x:v>
      </x:c>
      <x:c r="Q49" s="22" t="n">
        <x:f>'Canonical Scorecard'!L39</x:f>
        <x:v>0</x:v>
      </x:c>
      <x:c r="R49" s="22" t="n">
        <x:f>'Canonical Scorecard'!M39</x:f>
        <x:v>0</x:v>
      </x:c>
      <x:c r="S49" s="22" t="n">
        <x:f>'Canonical Scorecard'!N39</x:f>
        <x:v>0</x:v>
      </x:c>
      <x:c r="T49" s="22" t="n">
        <x:f>'Canonical Scorecard'!O39</x:f>
        <x:v>0</x:v>
      </x:c>
      <x:c r="U49" s="22" t="n">
        <x:f>'Canonical Scorecard'!P39</x:f>
        <x:v>0</x:v>
      </x:c>
      <x:c r="V49" s="22" t="n">
        <x:f>'Canonical Scorecard'!Q39</x:f>
        <x:v>0</x:v>
      </x:c>
      <x:c r="W49" s="22" t="n">
        <x:v>0</x:v>
      </x:c>
      <x:c r="X49" s="22" t="n">
        <x:f>'Canonical Scorecard'!R39</x:f>
        <x:v>0</x:v>
      </x:c>
      <x:c r="Y49" s="22" t="n">
        <x:f>SUM(--(C49=M49),--(D49=N49),--(E49=O49),--(F49=P49),--(G49=Q49),--(H49=R49),--(I49=S49),--(J49=T49),--(K49=U49),--(L49=V49))</x:f>
        <x:v>10</x:v>
      </x:c>
      <x:c r="Z49" s="22" t="str">
        <x:f>IF(W49=X49,"YES","NO")</x:f>
        <x:v>YES</x:v>
      </x:c>
      <x:c r="AA49" s="22" t="n">
        <x:f>ABS(W49-X49)</x:f>
        <x:v>0</x:v>
      </x:c>
    </x:row>
    <x:row r="50">
      <x:c r="A50" s="22" t="str">
        <x:v>V038</x:v>
      </x:c>
      <x:c r="B50" s="22" t="str">
        <x:v>UserGems</x:v>
      </x:c>
      <x:c r="C50" s="22" t="n">
        <x:v>1</x:v>
      </x:c>
      <x:c r="D50" s="22" t="n">
        <x:v>1</x:v>
      </x:c>
      <x:c r="E50" s="22" t="n">
        <x:v>1</x:v>
      </x:c>
      <x:c r="F50" s="22" t="n">
        <x:v>1</x:v>
      </x:c>
      <x:c r="G50" s="22" t="n">
        <x:v>1</x:v>
      </x:c>
      <x:c r="H50" s="22" t="n">
        <x:v>1</x:v>
      </x:c>
      <x:c r="I50" s="22" t="n">
        <x:v>1</x:v>
      </x:c>
      <x:c r="J50" s="22" t="n">
        <x:v>0</x:v>
      </x:c>
      <x:c r="K50" s="22" t="n">
        <x:v>1</x:v>
      </x:c>
      <x:c r="L50" s="22" t="n">
        <x:v>0</x:v>
      </x:c>
      <x:c r="M50" s="22" t="n">
        <x:f>'Canonical Scorecard'!H40</x:f>
        <x:v>1</x:v>
      </x:c>
      <x:c r="N50" s="22" t="n">
        <x:f>'Canonical Scorecard'!I40</x:f>
        <x:v>1</x:v>
      </x:c>
      <x:c r="O50" s="22" t="n">
        <x:f>'Canonical Scorecard'!J40</x:f>
        <x:v>1</x:v>
      </x:c>
      <x:c r="P50" s="22" t="n">
        <x:f>'Canonical Scorecard'!K40</x:f>
        <x:v>1</x:v>
      </x:c>
      <x:c r="Q50" s="22" t="n">
        <x:f>'Canonical Scorecard'!L40</x:f>
        <x:v>1</x:v>
      </x:c>
      <x:c r="R50" s="22" t="n">
        <x:f>'Canonical Scorecard'!M40</x:f>
        <x:v>1</x:v>
      </x:c>
      <x:c r="S50" s="22" t="n">
        <x:f>'Canonical Scorecard'!N40</x:f>
        <x:v>1</x:v>
      </x:c>
      <x:c r="T50" s="22" t="n">
        <x:f>'Canonical Scorecard'!O40</x:f>
        <x:v>0</x:v>
      </x:c>
      <x:c r="U50" s="22" t="n">
        <x:f>'Canonical Scorecard'!P40</x:f>
        <x:v>1</x:v>
      </x:c>
      <x:c r="V50" s="22" t="n">
        <x:f>'Canonical Scorecard'!Q40</x:f>
        <x:v>0</x:v>
      </x:c>
      <x:c r="W50" s="22" t="n">
        <x:v>8</x:v>
      </x:c>
      <x:c r="X50" s="22" t="n">
        <x:f>'Canonical Scorecard'!R40</x:f>
        <x:v>8</x:v>
      </x:c>
      <x:c r="Y50" s="22" t="n">
        <x:f>SUM(--(C50=M50),--(D50=N50),--(E50=O50),--(F50=P50),--(G50=Q50),--(H50=R50),--(I50=S50),--(J50=T50),--(K50=U50),--(L50=V50))</x:f>
        <x:v>10</x:v>
      </x:c>
      <x:c r="Z50" s="22" t="str">
        <x:f>IF(W50=X50,"YES","NO")</x:f>
        <x:v>YES</x:v>
      </x:c>
      <x:c r="AA50" s="22" t="n">
        <x:f>ABS(W50-X50)</x:f>
        <x:v>0</x:v>
      </x:c>
    </x:row>
    <x:row r="51">
      <x:c r="A51" s="22" t="str">
        <x:v>V039</x:v>
      </x:c>
      <x:c r="B51" s="22" t="str">
        <x:v>Warmly</x:v>
      </x:c>
      <x:c r="C51" s="22" t="n">
        <x:v>1</x:v>
      </x:c>
      <x:c r="D51" s="22" t="n">
        <x:v>1</x:v>
      </x:c>
      <x:c r="E51" s="22" t="n">
        <x:v>1</x:v>
      </x:c>
      <x:c r="F51" s="22" t="n">
        <x:v>1</x:v>
      </x:c>
      <x:c r="G51" s="22" t="n">
        <x:v>1</x:v>
      </x:c>
      <x:c r="H51" s="22" t="n">
        <x:v>0</x:v>
      </x:c>
      <x:c r="I51" s="22" t="n">
        <x:v>1</x:v>
      </x:c>
      <x:c r="J51" s="22" t="n">
        <x:v>0</x:v>
      </x:c>
      <x:c r="K51" s="22" t="n">
        <x:v>1</x:v>
      </x:c>
      <x:c r="L51" s="22" t="n">
        <x:v>0</x:v>
      </x:c>
      <x:c r="M51" s="22" t="n">
        <x:f>'Canonical Scorecard'!H41</x:f>
        <x:v>1</x:v>
      </x:c>
      <x:c r="N51" s="22" t="n">
        <x:f>'Canonical Scorecard'!I41</x:f>
        <x:v>1</x:v>
      </x:c>
      <x:c r="O51" s="22" t="n">
        <x:f>'Canonical Scorecard'!J41</x:f>
        <x:v>1</x:v>
      </x:c>
      <x:c r="P51" s="22" t="n">
        <x:f>'Canonical Scorecard'!K41</x:f>
        <x:v>1</x:v>
      </x:c>
      <x:c r="Q51" s="22" t="n">
        <x:f>'Canonical Scorecard'!L41</x:f>
        <x:v>1</x:v>
      </x:c>
      <x:c r="R51" s="22" t="n">
        <x:f>'Canonical Scorecard'!M41</x:f>
        <x:v>0</x:v>
      </x:c>
      <x:c r="S51" s="22" t="n">
        <x:f>'Canonical Scorecard'!N41</x:f>
        <x:v>1</x:v>
      </x:c>
      <x:c r="T51" s="22" t="n">
        <x:f>'Canonical Scorecard'!O41</x:f>
        <x:v>0</x:v>
      </x:c>
      <x:c r="U51" s="22" t="n">
        <x:f>'Canonical Scorecard'!P41</x:f>
        <x:v>1</x:v>
      </x:c>
      <x:c r="V51" s="22" t="n">
        <x:f>'Canonical Scorecard'!Q41</x:f>
        <x:v>0</x:v>
      </x:c>
      <x:c r="W51" s="22" t="n">
        <x:v>7</x:v>
      </x:c>
      <x:c r="X51" s="22" t="n">
        <x:f>'Canonical Scorecard'!R41</x:f>
        <x:v>7</x:v>
      </x:c>
      <x:c r="Y51" s="22" t="n">
        <x:f>SUM(--(C51=M51),--(D51=N51),--(E51=O51),--(F51=P51),--(G51=Q51),--(H51=R51),--(I51=S51),--(J51=T51),--(K51=U51),--(L51=V51))</x:f>
        <x:v>10</x:v>
      </x:c>
      <x:c r="Z51" s="22" t="str">
        <x:f>IF(W51=X51,"YES","NO")</x:f>
        <x:v>YES</x:v>
      </x:c>
      <x:c r="AA51" s="22" t="n">
        <x:f>ABS(W51-X51)</x:f>
        <x:v>0</x:v>
      </x:c>
    </x:row>
    <x:row r="52">
      <x:c r="A52" s="22" t="str">
        <x:v>V040</x:v>
      </x:c>
      <x:c r="B52" s="22" t="str">
        <x:v>ZoomInfo</x:v>
      </x:c>
      <x:c r="C52" s="22" t="n">
        <x:v>0</x:v>
      </x:c>
      <x:c r="D52" s="22" t="n">
        <x:v>1</x:v>
      </x:c>
      <x:c r="E52" s="22" t="n">
        <x:v>0</x:v>
      </x:c>
      <x:c r="F52" s="22" t="n">
        <x:v>1</x:v>
      </x:c>
      <x:c r="G52" s="22" t="n">
        <x:v>0</x:v>
      </x:c>
      <x:c r="H52" s="22" t="n">
        <x:v>0</x:v>
      </x:c>
      <x:c r="I52" s="22" t="n">
        <x:v>0</x:v>
      </x:c>
      <x:c r="J52" s="22" t="n">
        <x:v>0</x:v>
      </x:c>
      <x:c r="K52" s="22" t="n">
        <x:v>0</x:v>
      </x:c>
      <x:c r="L52" s="22" t="n">
        <x:v>0</x:v>
      </x:c>
      <x:c r="M52" s="22" t="n">
        <x:f>'Canonical Scorecard'!H42</x:f>
        <x:v>0</x:v>
      </x:c>
      <x:c r="N52" s="22" t="n">
        <x:f>'Canonical Scorecard'!I42</x:f>
        <x:v>1</x:v>
      </x:c>
      <x:c r="O52" s="22" t="n">
        <x:f>'Canonical Scorecard'!J42</x:f>
        <x:v>0</x:v>
      </x:c>
      <x:c r="P52" s="22" t="n">
        <x:f>'Canonical Scorecard'!K42</x:f>
        <x:v>1</x:v>
      </x:c>
      <x:c r="Q52" s="22" t="n">
        <x:f>'Canonical Scorecard'!L42</x:f>
        <x:v>0</x:v>
      </x:c>
      <x:c r="R52" s="22" t="n">
        <x:f>'Canonical Scorecard'!M42</x:f>
        <x:v>0</x:v>
      </x:c>
      <x:c r="S52" s="22" t="n">
        <x:f>'Canonical Scorecard'!N42</x:f>
        <x:v>0</x:v>
      </x:c>
      <x:c r="T52" s="22" t="n">
        <x:f>'Canonical Scorecard'!O42</x:f>
        <x:v>0</x:v>
      </x:c>
      <x:c r="U52" s="22" t="n">
        <x:f>'Canonical Scorecard'!P42</x:f>
        <x:v>0</x:v>
      </x:c>
      <x:c r="V52" s="22" t="n">
        <x:f>'Canonical Scorecard'!Q42</x:f>
        <x:v>0</x:v>
      </x:c>
      <x:c r="W52" s="22" t="n">
        <x:v>2</x:v>
      </x:c>
      <x:c r="X52" s="22" t="n">
        <x:f>'Canonical Scorecard'!R42</x:f>
        <x:v>2</x:v>
      </x:c>
      <x:c r="Y52" s="22" t="n">
        <x:f>SUM(--(C52=M52),--(D52=N52),--(E52=O52),--(F52=P52),--(G52=Q52),--(H52=R52),--(I52=S52),--(J52=T52),--(K52=U52),--(L52=V52))</x:f>
        <x:v>10</x:v>
      </x:c>
      <x:c r="Z52" s="22" t="str">
        <x:f>IF(W52=X52,"YES","NO")</x:f>
        <x:v>YES</x:v>
      </x:c>
      <x:c r="AA52" s="22" t="n">
        <x:f>ABS(W52-X52)</x:f>
        <x:v>0</x:v>
      </x:c>
    </x:row>
    <x:row r="53">
      <x:c r="A53" s="22" t="str">
        <x:v>V041</x:v>
      </x:c>
      <x:c r="B53" s="22" t="str">
        <x:v>Amplemarket</x:v>
      </x:c>
      <x:c r="C53" s="22" t="n">
        <x:v>1</x:v>
      </x:c>
      <x:c r="D53" s="22" t="n">
        <x:v>1</x:v>
      </x:c>
      <x:c r="E53" s="22" t="n">
        <x:v>1</x:v>
      </x:c>
      <x:c r="F53" s="22" t="n">
        <x:v>1</x:v>
      </x:c>
      <x:c r="G53" s="22" t="n">
        <x:v>0</x:v>
      </x:c>
      <x:c r="H53" s="22" t="n">
        <x:v>0</x:v>
      </x:c>
      <x:c r="I53" s="22" t="n">
        <x:v>0</x:v>
      </x:c>
      <x:c r="J53" s="22" t="n">
        <x:v>0</x:v>
      </x:c>
      <x:c r="K53" s="22" t="n">
        <x:v>1</x:v>
      </x:c>
      <x:c r="L53" s="22" t="n">
        <x:v>0</x:v>
      </x:c>
      <x:c r="M53" s="22" t="n">
        <x:f>'Canonical Scorecard'!H43</x:f>
        <x:v>1</x:v>
      </x:c>
      <x:c r="N53" s="22" t="n">
        <x:f>'Canonical Scorecard'!I43</x:f>
        <x:v>1</x:v>
      </x:c>
      <x:c r="O53" s="22" t="n">
        <x:f>'Canonical Scorecard'!J43</x:f>
        <x:v>1</x:v>
      </x:c>
      <x:c r="P53" s="22" t="n">
        <x:f>'Canonical Scorecard'!K43</x:f>
        <x:v>1</x:v>
      </x:c>
      <x:c r="Q53" s="22" t="n">
        <x:f>'Canonical Scorecard'!L43</x:f>
        <x:v>0</x:v>
      </x:c>
      <x:c r="R53" s="22" t="n">
        <x:f>'Canonical Scorecard'!M43</x:f>
        <x:v>0</x:v>
      </x:c>
      <x:c r="S53" s="22" t="n">
        <x:f>'Canonical Scorecard'!N43</x:f>
        <x:v>0</x:v>
      </x:c>
      <x:c r="T53" s="22" t="n">
        <x:f>'Canonical Scorecard'!O43</x:f>
        <x:v>0</x:v>
      </x:c>
      <x:c r="U53" s="22" t="n">
        <x:f>'Canonical Scorecard'!P43</x:f>
        <x:v>1</x:v>
      </x:c>
      <x:c r="V53" s="22" t="n">
        <x:f>'Canonical Scorecard'!Q43</x:f>
        <x:v>0</x:v>
      </x:c>
      <x:c r="W53" s="22" t="n">
        <x:v>5</x:v>
      </x:c>
      <x:c r="X53" s="22" t="n">
        <x:f>'Canonical Scorecard'!R43</x:f>
        <x:v>5</x:v>
      </x:c>
      <x:c r="Y53" s="22" t="n">
        <x:f>SUM(--(C53=M53),--(D53=N53),--(E53=O53),--(F53=P53),--(G53=Q53),--(H53=R53),--(I53=S53),--(J53=T53),--(K53=U53),--(L53=V53))</x:f>
        <x:v>10</x:v>
      </x:c>
      <x:c r="Z53" s="22" t="str">
        <x:f>IF(W53=X53,"YES","NO")</x:f>
        <x:v>YES</x:v>
      </x:c>
      <x:c r="AA53" s="22" t="n">
        <x:f>ABS(W53-X53)</x:f>
        <x:v>0</x:v>
      </x:c>
    </x:row>
    <x:row r="54">
      <x:c r="A54" s="22" t="str">
        <x:v>V042</x:v>
      </x:c>
      <x:c r="B54" s="22" t="str">
        <x:v>Avoma</x:v>
      </x:c>
      <x:c r="C54" s="22" t="n">
        <x:v>1</x:v>
      </x:c>
      <x:c r="D54" s="22" t="n">
        <x:v>1</x:v>
      </x:c>
      <x:c r="E54" s="22" t="n">
        <x:v>1</x:v>
      </x:c>
      <x:c r="F54" s="22" t="n">
        <x:v>1</x:v>
      </x:c>
      <x:c r="G54" s="22" t="n">
        <x:v>1</x:v>
      </x:c>
      <x:c r="H54" s="22" t="n">
        <x:v>1</x:v>
      </x:c>
      <x:c r="I54" s="22" t="n">
        <x:v>1</x:v>
      </x:c>
      <x:c r="J54" s="22" t="n">
        <x:v>1</x:v>
      </x:c>
      <x:c r="K54" s="22" t="n">
        <x:v>1</x:v>
      </x:c>
      <x:c r="L54" s="22" t="n">
        <x:v>1</x:v>
      </x:c>
      <x:c r="M54" s="22" t="n">
        <x:f>'Canonical Scorecard'!H44</x:f>
        <x:v>1</x:v>
      </x:c>
      <x:c r="N54" s="22" t="n">
        <x:f>'Canonical Scorecard'!I44</x:f>
        <x:v>1</x:v>
      </x:c>
      <x:c r="O54" s="22" t="n">
        <x:f>'Canonical Scorecard'!J44</x:f>
        <x:v>1</x:v>
      </x:c>
      <x:c r="P54" s="22" t="n">
        <x:f>'Canonical Scorecard'!K44</x:f>
        <x:v>1</x:v>
      </x:c>
      <x:c r="Q54" s="22" t="n">
        <x:f>'Canonical Scorecard'!L44</x:f>
        <x:v>1</x:v>
      </x:c>
      <x:c r="R54" s="22" t="n">
        <x:f>'Canonical Scorecard'!M44</x:f>
        <x:v>1</x:v>
      </x:c>
      <x:c r="S54" s="22" t="n">
        <x:f>'Canonical Scorecard'!N44</x:f>
        <x:v>1</x:v>
      </x:c>
      <x:c r="T54" s="22" t="n">
        <x:f>'Canonical Scorecard'!O44</x:f>
        <x:v>1</x:v>
      </x:c>
      <x:c r="U54" s="22" t="n">
        <x:f>'Canonical Scorecard'!P44</x:f>
        <x:v>1</x:v>
      </x:c>
      <x:c r="V54" s="22" t="n">
        <x:f>'Canonical Scorecard'!Q44</x:f>
        <x:v>1</x:v>
      </x:c>
      <x:c r="W54" s="22" t="n">
        <x:v>10</x:v>
      </x:c>
      <x:c r="X54" s="22" t="n">
        <x:f>'Canonical Scorecard'!R44</x:f>
        <x:v>10</x:v>
      </x:c>
      <x:c r="Y54" s="22" t="n">
        <x:f>SUM(--(C54=M54),--(D54=N54),--(E54=O54),--(F54=P54),--(G54=Q54),--(H54=R54),--(I54=S54),--(J54=T54),--(K54=U54),--(L54=V54))</x:f>
        <x:v>10</x:v>
      </x:c>
      <x:c r="Z54" s="22" t="str">
        <x:f>IF(W54=X54,"YES","NO")</x:f>
        <x:v>YES</x:v>
      </x:c>
      <x:c r="AA54" s="22" t="n">
        <x:f>ABS(W54-X54)</x:f>
        <x:v>0</x:v>
      </x:c>
    </x:row>
    <x:row r="55">
      <x:c r="A55" s="22" t="str">
        <x:v>V043</x:v>
      </x:c>
      <x:c r="B55" s="22" t="str">
        <x:v>Clari</x:v>
      </x:c>
      <x:c r="C55" s="22" t="n">
        <x:v>0</x:v>
      </x:c>
      <x:c r="D55" s="22" t="n">
        <x:v>1</x:v>
      </x:c>
      <x:c r="E55" s="22" t="n">
        <x:v>0</x:v>
      </x:c>
      <x:c r="F55" s="22" t="n">
        <x:v>1</x:v>
      </x:c>
      <x:c r="G55" s="22" t="n">
        <x:v>0</x:v>
      </x:c>
      <x:c r="H55" s="22" t="n">
        <x:v>0</x:v>
      </x:c>
      <x:c r="I55" s="22" t="n">
        <x:v>0</x:v>
      </x:c>
      <x:c r="J55" s="22" t="n">
        <x:v>0</x:v>
      </x:c>
      <x:c r="K55" s="22" t="n">
        <x:v>0</x:v>
      </x:c>
      <x:c r="L55" s="22" t="n">
        <x:v>0</x:v>
      </x:c>
      <x:c r="M55" s="22" t="n">
        <x:f>'Canonical Scorecard'!H45</x:f>
        <x:v>0</x:v>
      </x:c>
      <x:c r="N55" s="22" t="n">
        <x:f>'Canonical Scorecard'!I45</x:f>
        <x:v>1</x:v>
      </x:c>
      <x:c r="O55" s="22" t="n">
        <x:f>'Canonical Scorecard'!J45</x:f>
        <x:v>0</x:v>
      </x:c>
      <x:c r="P55" s="22" t="n">
        <x:f>'Canonical Scorecard'!K45</x:f>
        <x:v>1</x:v>
      </x:c>
      <x:c r="Q55" s="22" t="n">
        <x:f>'Canonical Scorecard'!L45</x:f>
        <x:v>0</x:v>
      </x:c>
      <x:c r="R55" s="22" t="n">
        <x:f>'Canonical Scorecard'!M45</x:f>
        <x:v>0</x:v>
      </x:c>
      <x:c r="S55" s="22" t="n">
        <x:f>'Canonical Scorecard'!N45</x:f>
        <x:v>0</x:v>
      </x:c>
      <x:c r="T55" s="22" t="n">
        <x:f>'Canonical Scorecard'!O45</x:f>
        <x:v>0</x:v>
      </x:c>
      <x:c r="U55" s="22" t="n">
        <x:f>'Canonical Scorecard'!P45</x:f>
        <x:v>0</x:v>
      </x:c>
      <x:c r="V55" s="22" t="n">
        <x:f>'Canonical Scorecard'!Q45</x:f>
        <x:v>0</x:v>
      </x:c>
      <x:c r="W55" s="22" t="n">
        <x:v>2</x:v>
      </x:c>
      <x:c r="X55" s="22" t="n">
        <x:f>'Canonical Scorecard'!R45</x:f>
        <x:v>2</x:v>
      </x:c>
      <x:c r="Y55" s="22" t="n">
        <x:f>SUM(--(C55=M55),--(D55=N55),--(E55=O55),--(F55=P55),--(G55=Q55),--(H55=R55),--(I55=S55),--(J55=T55),--(K55=U55),--(L55=V55))</x:f>
        <x:v>10</x:v>
      </x:c>
      <x:c r="Z55" s="22" t="str">
        <x:f>IF(W55=X55,"YES","NO")</x:f>
        <x:v>YES</x:v>
      </x:c>
      <x:c r="AA55" s="22" t="n">
        <x:f>ABS(W55-X55)</x:f>
        <x:v>0</x:v>
      </x:c>
    </x:row>
    <x:row r="56">
      <x:c r="A56" s="22" t="str">
        <x:v>V044</x:v>
      </x:c>
      <x:c r="B56" s="22" t="str">
        <x:v>Clay</x:v>
      </x:c>
      <x:c r="C56" s="22" t="n">
        <x:v>1</x:v>
      </x:c>
      <x:c r="D56" s="22" t="n">
        <x:v>1</x:v>
      </x:c>
      <x:c r="E56" s="22" t="n">
        <x:v>1</x:v>
      </x:c>
      <x:c r="F56" s="22" t="n">
        <x:v>1</x:v>
      </x:c>
      <x:c r="G56" s="22" t="n">
        <x:v>0</x:v>
      </x:c>
      <x:c r="H56" s="22" t="n">
        <x:v>0</x:v>
      </x:c>
      <x:c r="I56" s="22" t="n">
        <x:v>0</x:v>
      </x:c>
      <x:c r="J56" s="22" t="n">
        <x:v>0</x:v>
      </x:c>
      <x:c r="K56" s="22" t="n">
        <x:v>1</x:v>
      </x:c>
      <x:c r="L56" s="22" t="n">
        <x:v>0</x:v>
      </x:c>
      <x:c r="M56" s="22" t="n">
        <x:f>'Canonical Scorecard'!H46</x:f>
        <x:v>1</x:v>
      </x:c>
      <x:c r="N56" s="22" t="n">
        <x:f>'Canonical Scorecard'!I46</x:f>
        <x:v>1</x:v>
      </x:c>
      <x:c r="O56" s="22" t="n">
        <x:f>'Canonical Scorecard'!J46</x:f>
        <x:v>1</x:v>
      </x:c>
      <x:c r="P56" s="22" t="n">
        <x:f>'Canonical Scorecard'!K46</x:f>
        <x:v>1</x:v>
      </x:c>
      <x:c r="Q56" s="22" t="n">
        <x:f>'Canonical Scorecard'!L46</x:f>
        <x:v>0</x:v>
      </x:c>
      <x:c r="R56" s="22" t="n">
        <x:f>'Canonical Scorecard'!M46</x:f>
        <x:v>0</x:v>
      </x:c>
      <x:c r="S56" s="22" t="n">
        <x:f>'Canonical Scorecard'!N46</x:f>
        <x:v>0</x:v>
      </x:c>
      <x:c r="T56" s="22" t="n">
        <x:f>'Canonical Scorecard'!O46</x:f>
        <x:v>0</x:v>
      </x:c>
      <x:c r="U56" s="22" t="n">
        <x:f>'Canonical Scorecard'!P46</x:f>
        <x:v>1</x:v>
      </x:c>
      <x:c r="V56" s="22" t="n">
        <x:f>'Canonical Scorecard'!Q46</x:f>
        <x:v>0</x:v>
      </x:c>
      <x:c r="W56" s="22" t="n">
        <x:v>5</x:v>
      </x:c>
      <x:c r="X56" s="22" t="n">
        <x:f>'Canonical Scorecard'!R46</x:f>
        <x:v>5</x:v>
      </x:c>
      <x:c r="Y56" s="22" t="n">
        <x:f>SUM(--(C56=M56),--(D56=N56),--(E56=O56),--(F56=P56),--(G56=Q56),--(H56=R56),--(I56=S56),--(J56=T56),--(K56=U56),--(L56=V56))</x:f>
        <x:v>10</x:v>
      </x:c>
      <x:c r="Z56" s="22" t="str">
        <x:f>IF(W56=X56,"YES","NO")</x:f>
        <x:v>YES</x:v>
      </x:c>
      <x:c r="AA56" s="22" t="n">
        <x:f>ABS(W56-X56)</x:f>
        <x:v>0</x:v>
      </x:c>
    </x:row>
    <x:row r="57">
      <x:c r="A57" s="22" t="str">
        <x:v>V045</x:v>
      </x:c>
      <x:c r="B57" s="22" t="str">
        <x:v>Copy.ai</x:v>
      </x:c>
      <x:c r="C57" s="22" t="n">
        <x:v>1</x:v>
      </x:c>
      <x:c r="D57" s="22" t="n">
        <x:v>1</x:v>
      </x:c>
      <x:c r="E57" s="22" t="n">
        <x:v>1</x:v>
      </x:c>
      <x:c r="F57" s="22" t="n">
        <x:v>1</x:v>
      </x:c>
      <x:c r="G57" s="22" t="n">
        <x:v>1</x:v>
      </x:c>
      <x:c r="H57" s="22" t="n">
        <x:v>1</x:v>
      </x:c>
      <x:c r="I57" s="22" t="n">
        <x:v>1</x:v>
      </x:c>
      <x:c r="J57" s="22" t="n">
        <x:v>0</x:v>
      </x:c>
      <x:c r="K57" s="22" t="n">
        <x:v>1</x:v>
      </x:c>
      <x:c r="L57" s="22" t="n">
        <x:v>0</x:v>
      </x:c>
      <x:c r="M57" s="22" t="n">
        <x:f>'Canonical Scorecard'!H47</x:f>
        <x:v>1</x:v>
      </x:c>
      <x:c r="N57" s="22" t="n">
        <x:f>'Canonical Scorecard'!I47</x:f>
        <x:v>1</x:v>
      </x:c>
      <x:c r="O57" s="22" t="n">
        <x:f>'Canonical Scorecard'!J47</x:f>
        <x:v>1</x:v>
      </x:c>
      <x:c r="P57" s="22" t="n">
        <x:f>'Canonical Scorecard'!K47</x:f>
        <x:v>1</x:v>
      </x:c>
      <x:c r="Q57" s="22" t="n">
        <x:f>'Canonical Scorecard'!L47</x:f>
        <x:v>1</x:v>
      </x:c>
      <x:c r="R57" s="22" t="n">
        <x:f>'Canonical Scorecard'!M47</x:f>
        <x:v>1</x:v>
      </x:c>
      <x:c r="S57" s="22" t="n">
        <x:f>'Canonical Scorecard'!N47</x:f>
        <x:v>1</x:v>
      </x:c>
      <x:c r="T57" s="22" t="n">
        <x:f>'Canonical Scorecard'!O47</x:f>
        <x:v>0</x:v>
      </x:c>
      <x:c r="U57" s="22" t="n">
        <x:f>'Canonical Scorecard'!P47</x:f>
        <x:v>1</x:v>
      </x:c>
      <x:c r="V57" s="22" t="n">
        <x:f>'Canonical Scorecard'!Q47</x:f>
        <x:v>0</x:v>
      </x:c>
      <x:c r="W57" s="22" t="n">
        <x:v>8</x:v>
      </x:c>
      <x:c r="X57" s="22" t="n">
        <x:f>'Canonical Scorecard'!R47</x:f>
        <x:v>8</x:v>
      </x:c>
      <x:c r="Y57" s="22" t="n">
        <x:f>SUM(--(C57=M57),--(D57=N57),--(E57=O57),--(F57=P57),--(G57=Q57),--(H57=R57),--(I57=S57),--(J57=T57),--(K57=U57),--(L57=V57))</x:f>
        <x:v>10</x:v>
      </x:c>
      <x:c r="Z57" s="22" t="str">
        <x:f>IF(W57=X57,"YES","NO")</x:f>
        <x:v>YES</x:v>
      </x:c>
      <x:c r="AA57" s="22" t="n">
        <x:f>ABS(W57-X57)</x:f>
        <x:v>0</x:v>
      </x:c>
    </x:row>
    <x:row r="58">
      <x:c r="A58" s="22" t="str">
        <x:v>V046</x:v>
      </x:c>
      <x:c r="B58" s="22" t="str">
        <x:v>Fathom</x:v>
      </x:c>
      <x:c r="C58" s="22" t="n">
        <x:v>1</x:v>
      </x:c>
      <x:c r="D58" s="22" t="n">
        <x:v>1</x:v>
      </x:c>
      <x:c r="E58" s="22" t="n">
        <x:v>1</x:v>
      </x:c>
      <x:c r="F58" s="22" t="n">
        <x:v>1</x:v>
      </x:c>
      <x:c r="G58" s="22" t="n">
        <x:v>1</x:v>
      </x:c>
      <x:c r="H58" s="22" t="n">
        <x:v>1</x:v>
      </x:c>
      <x:c r="I58" s="22" t="n">
        <x:v>1</x:v>
      </x:c>
      <x:c r="J58" s="22" t="n">
        <x:v>1</x:v>
      </x:c>
      <x:c r="K58" s="22" t="n">
        <x:v>1</x:v>
      </x:c>
      <x:c r="L58" s="22" t="n">
        <x:v>1</x:v>
      </x:c>
      <x:c r="M58" s="22" t="n">
        <x:f>'Canonical Scorecard'!H48</x:f>
        <x:v>1</x:v>
      </x:c>
      <x:c r="N58" s="22" t="n">
        <x:f>'Canonical Scorecard'!I48</x:f>
        <x:v>1</x:v>
      </x:c>
      <x:c r="O58" s="22" t="n">
        <x:f>'Canonical Scorecard'!J48</x:f>
        <x:v>1</x:v>
      </x:c>
      <x:c r="P58" s="22" t="n">
        <x:f>'Canonical Scorecard'!K48</x:f>
        <x:v>1</x:v>
      </x:c>
      <x:c r="Q58" s="22" t="n">
        <x:f>'Canonical Scorecard'!L48</x:f>
        <x:v>1</x:v>
      </x:c>
      <x:c r="R58" s="22" t="n">
        <x:f>'Canonical Scorecard'!M48</x:f>
        <x:v>1</x:v>
      </x:c>
      <x:c r="S58" s="22" t="n">
        <x:f>'Canonical Scorecard'!N48</x:f>
        <x:v>1</x:v>
      </x:c>
      <x:c r="T58" s="22" t="n">
        <x:f>'Canonical Scorecard'!O48</x:f>
        <x:v>1</x:v>
      </x:c>
      <x:c r="U58" s="22" t="n">
        <x:f>'Canonical Scorecard'!P48</x:f>
        <x:v>1</x:v>
      </x:c>
      <x:c r="V58" s="22" t="n">
        <x:f>'Canonical Scorecard'!Q48</x:f>
        <x:v>1</x:v>
      </x:c>
      <x:c r="W58" s="22" t="n">
        <x:v>10</x:v>
      </x:c>
      <x:c r="X58" s="22" t="n">
        <x:f>'Canonical Scorecard'!R48</x:f>
        <x:v>10</x:v>
      </x:c>
      <x:c r="Y58" s="22" t="n">
        <x:f>SUM(--(C58=M58),--(D58=N58),--(E58=O58),--(F58=P58),--(G58=Q58),--(H58=R58),--(I58=S58),--(J58=T58),--(K58=U58),--(L58=V58))</x:f>
        <x:v>10</x:v>
      </x:c>
      <x:c r="Z58" s="22" t="str">
        <x:f>IF(W58=X58,"YES","NO")</x:f>
        <x:v>YES</x:v>
      </x:c>
      <x:c r="AA58" s="22" t="n">
        <x:f>ABS(W58-X58)</x:f>
        <x:v>0</x:v>
      </x:c>
    </x:row>
    <x:row r="59">
      <x:c r="A59" s="22" t="str">
        <x:v>V047</x:v>
      </x:c>
      <x:c r="B59" s="22" t="str">
        <x:v>Fireflies.ai</x:v>
      </x:c>
      <x:c r="C59" s="22" t="n">
        <x:v>1</x:v>
      </x:c>
      <x:c r="D59" s="22" t="n">
        <x:v>1</x:v>
      </x:c>
      <x:c r="E59" s="22" t="n">
        <x:v>1</x:v>
      </x:c>
      <x:c r="F59" s="22" t="n">
        <x:v>1</x:v>
      </x:c>
      <x:c r="G59" s="22" t="n">
        <x:v>1</x:v>
      </x:c>
      <x:c r="H59" s="22" t="n">
        <x:v>1</x:v>
      </x:c>
      <x:c r="I59" s="22" t="n">
        <x:v>1</x:v>
      </x:c>
      <x:c r="J59" s="22" t="n">
        <x:v>1</x:v>
      </x:c>
      <x:c r="K59" s="22" t="n">
        <x:v>1</x:v>
      </x:c>
      <x:c r="L59" s="22" t="n">
        <x:v>1</x:v>
      </x:c>
      <x:c r="M59" s="22" t="n">
        <x:f>'Canonical Scorecard'!H49</x:f>
        <x:v>1</x:v>
      </x:c>
      <x:c r="N59" s="22" t="n">
        <x:f>'Canonical Scorecard'!I49</x:f>
        <x:v>1</x:v>
      </x:c>
      <x:c r="O59" s="22" t="n">
        <x:f>'Canonical Scorecard'!J49</x:f>
        <x:v>1</x:v>
      </x:c>
      <x:c r="P59" s="22" t="n">
        <x:f>'Canonical Scorecard'!K49</x:f>
        <x:v>1</x:v>
      </x:c>
      <x:c r="Q59" s="22" t="n">
        <x:f>'Canonical Scorecard'!L49</x:f>
        <x:v>1</x:v>
      </x:c>
      <x:c r="R59" s="22" t="n">
        <x:f>'Canonical Scorecard'!M49</x:f>
        <x:v>1</x:v>
      </x:c>
      <x:c r="S59" s="22" t="n">
        <x:f>'Canonical Scorecard'!N49</x:f>
        <x:v>0</x:v>
      </x:c>
      <x:c r="T59" s="22" t="n">
        <x:f>'Canonical Scorecard'!O49</x:f>
        <x:v>1</x:v>
      </x:c>
      <x:c r="U59" s="22" t="n">
        <x:f>'Canonical Scorecard'!P49</x:f>
        <x:v>1</x:v>
      </x:c>
      <x:c r="V59" s="22" t="n">
        <x:f>'Canonical Scorecard'!Q49</x:f>
        <x:v>0</x:v>
      </x:c>
      <x:c r="W59" s="22" t="n">
        <x:v>10</x:v>
      </x:c>
      <x:c r="X59" s="22" t="n">
        <x:f>'Canonical Scorecard'!R49</x:f>
        <x:v>8</x:v>
      </x:c>
      <x:c r="Y59" s="22" t="n">
        <x:f>SUM(--(C59=M59),--(D59=N59),--(E59=O59),--(F59=P59),--(G59=Q59),--(H59=R59),--(I59=S59),--(J59=T59),--(K59=U59),--(L59=V59))</x:f>
        <x:v>8</x:v>
      </x:c>
      <x:c r="Z59" s="22" t="str">
        <x:f>IF(W59=X59,"YES","NO")</x:f>
        <x:v>NO</x:v>
      </x:c>
      <x:c r="AA59" s="22" t="n">
        <x:f>ABS(W59-X59)</x:f>
        <x:v>2</x:v>
      </x:c>
    </x:row>
    <x:row r="60">
      <x:c r="A60" s="22" t="str">
        <x:v>V048</x:v>
      </x:c>
      <x:c r="B60" s="22" t="str">
        <x:v>Gong</x:v>
      </x:c>
      <x:c r="C60" s="22" t="n">
        <x:v>0</x:v>
      </x:c>
      <x:c r="D60" s="22" t="n">
        <x:v>0</x:v>
      </x:c>
      <x:c r="E60" s="22" t="n">
        <x:v>0</x:v>
      </x:c>
      <x:c r="F60" s="22" t="n">
        <x:v>0</x:v>
      </x:c>
      <x:c r="G60" s="22" t="n">
        <x:v>0</x:v>
      </x:c>
      <x:c r="H60" s="22" t="n">
        <x:v>0</x:v>
      </x:c>
      <x:c r="I60" s="22" t="n">
        <x:v>0</x:v>
      </x:c>
      <x:c r="J60" s="22" t="n">
        <x:v>0</x:v>
      </x:c>
      <x:c r="K60" s="22" t="n">
        <x:v>0</x:v>
      </x:c>
      <x:c r="L60" s="22" t="n">
        <x:v>0</x:v>
      </x:c>
      <x:c r="M60" s="22" t="n">
        <x:f>'Canonical Scorecard'!H50</x:f>
        <x:v>0</x:v>
      </x:c>
      <x:c r="N60" s="22" t="n">
        <x:f>'Canonical Scorecard'!I50</x:f>
        <x:v>0</x:v>
      </x:c>
      <x:c r="O60" s="22" t="n">
        <x:f>'Canonical Scorecard'!J50</x:f>
        <x:v>0</x:v>
      </x:c>
      <x:c r="P60" s="22" t="n">
        <x:f>'Canonical Scorecard'!K50</x:f>
        <x:v>0</x:v>
      </x:c>
      <x:c r="Q60" s="22" t="n">
        <x:f>'Canonical Scorecard'!L50</x:f>
        <x:v>0</x:v>
      </x:c>
      <x:c r="R60" s="22" t="n">
        <x:f>'Canonical Scorecard'!M50</x:f>
        <x:v>0</x:v>
      </x:c>
      <x:c r="S60" s="22" t="n">
        <x:f>'Canonical Scorecard'!N50</x:f>
        <x:v>0</x:v>
      </x:c>
      <x:c r="T60" s="22" t="n">
        <x:f>'Canonical Scorecard'!O50</x:f>
        <x:v>0</x:v>
      </x:c>
      <x:c r="U60" s="22" t="n">
        <x:f>'Canonical Scorecard'!P50</x:f>
        <x:v>0</x:v>
      </x:c>
      <x:c r="V60" s="22" t="n">
        <x:f>'Canonical Scorecard'!Q50</x:f>
        <x:v>0</x:v>
      </x:c>
      <x:c r="W60" s="22" t="n">
        <x:v>0</x:v>
      </x:c>
      <x:c r="X60" s="22" t="n">
        <x:f>'Canonical Scorecard'!R50</x:f>
        <x:v>0</x:v>
      </x:c>
      <x:c r="Y60" s="22" t="n">
        <x:f>SUM(--(C60=M60),--(D60=N60),--(E60=O60),--(F60=P60),--(G60=Q60),--(H60=R60),--(I60=S60),--(J60=T60),--(K60=U60),--(L60=V60))</x:f>
        <x:v>10</x:v>
      </x:c>
      <x:c r="Z60" s="22" t="str">
        <x:f>IF(W60=X60,"YES","NO")</x:f>
        <x:v>YES</x:v>
      </x:c>
      <x:c r="AA60" s="22" t="n">
        <x:f>ABS(W60-X60)</x:f>
        <x:v>0</x:v>
      </x:c>
    </x:row>
    <x:row r="61">
      <x:c r="A61" s="22" t="str">
        <x:v>V049</x:v>
      </x:c>
      <x:c r="B61" s="22" t="str">
        <x:v>Instantly</x:v>
      </x:c>
      <x:c r="C61" s="22" t="n">
        <x:v>1</x:v>
      </x:c>
      <x:c r="D61" s="22" t="n">
        <x:v>1</x:v>
      </x:c>
      <x:c r="E61" s="22" t="n">
        <x:v>1</x:v>
      </x:c>
      <x:c r="F61" s="22" t="n">
        <x:v>1</x:v>
      </x:c>
      <x:c r="G61" s="22" t="n">
        <x:v>1</x:v>
      </x:c>
      <x:c r="H61" s="22" t="n">
        <x:v>0</x:v>
      </x:c>
      <x:c r="I61" s="22" t="n">
        <x:v>1</x:v>
      </x:c>
      <x:c r="J61" s="22" t="n">
        <x:v>1</x:v>
      </x:c>
      <x:c r="K61" s="22" t="n">
        <x:v>1</x:v>
      </x:c>
      <x:c r="L61" s="22" t="n">
        <x:v>0</x:v>
      </x:c>
      <x:c r="M61" s="22" t="n">
        <x:f>'Canonical Scorecard'!H51</x:f>
        <x:v>1</x:v>
      </x:c>
      <x:c r="N61" s="22" t="n">
        <x:f>'Canonical Scorecard'!I51</x:f>
        <x:v>1</x:v>
      </x:c>
      <x:c r="O61" s="22" t="n">
        <x:f>'Canonical Scorecard'!J51</x:f>
        <x:v>1</x:v>
      </x:c>
      <x:c r="P61" s="22" t="n">
        <x:f>'Canonical Scorecard'!K51</x:f>
        <x:v>1</x:v>
      </x:c>
      <x:c r="Q61" s="22" t="n">
        <x:f>'Canonical Scorecard'!L51</x:f>
        <x:v>1</x:v>
      </x:c>
      <x:c r="R61" s="22" t="n">
        <x:f>'Canonical Scorecard'!M51</x:f>
        <x:v>1</x:v>
      </x:c>
      <x:c r="S61" s="22" t="n">
        <x:f>'Canonical Scorecard'!N51</x:f>
        <x:v>1</x:v>
      </x:c>
      <x:c r="T61" s="22" t="n">
        <x:f>'Canonical Scorecard'!O51</x:f>
        <x:v>1</x:v>
      </x:c>
      <x:c r="U61" s="22" t="n">
        <x:f>'Canonical Scorecard'!P51</x:f>
        <x:v>1</x:v>
      </x:c>
      <x:c r="V61" s="22" t="n">
        <x:f>'Canonical Scorecard'!Q51</x:f>
        <x:v>0</x:v>
      </x:c>
      <x:c r="W61" s="22" t="n">
        <x:v>8</x:v>
      </x:c>
      <x:c r="X61" s="22" t="n">
        <x:f>'Canonical Scorecard'!R51</x:f>
        <x:v>9</x:v>
      </x:c>
      <x:c r="Y61" s="22" t="n">
        <x:f>SUM(--(C61=M61),--(D61=N61),--(E61=O61),--(F61=P61),--(G61=Q61),--(H61=R61),--(I61=S61),--(J61=T61),--(K61=U61),--(L61=V61))</x:f>
        <x:v>9</x:v>
      </x:c>
      <x:c r="Z61" s="22" t="str">
        <x:f>IF(W61=X61,"YES","NO")</x:f>
        <x:v>NO</x:v>
      </x:c>
      <x:c r="AA61" s="22" t="n">
        <x:f>ABS(W61-X61)</x:f>
        <x:v>1</x:v>
      </x:c>
    </x:row>
    <x:row r="62">
      <x:c r="A62" s="22" t="str">
        <x:v>V050</x:v>
      </x:c>
      <x:c r="B62" s="22" t="str">
        <x:v>Lavender</x:v>
      </x:c>
      <x:c r="C62" s="22" t="n">
        <x:v>1</x:v>
      </x:c>
      <x:c r="D62" s="22" t="n">
        <x:v>1</x:v>
      </x:c>
      <x:c r="E62" s="22" t="n">
        <x:v>1</x:v>
      </x:c>
      <x:c r="F62" s="22" t="n">
        <x:v>1</x:v>
      </x:c>
      <x:c r="G62" s="22" t="n">
        <x:v>0</x:v>
      </x:c>
      <x:c r="H62" s="22" t="n">
        <x:v>0</x:v>
      </x:c>
      <x:c r="I62" s="22" t="n">
        <x:v>0</x:v>
      </x:c>
      <x:c r="J62" s="22" t="n">
        <x:v>0</x:v>
      </x:c>
      <x:c r="K62" s="22" t="n">
        <x:v>1</x:v>
      </x:c>
      <x:c r="L62" s="22" t="n">
        <x:v>0</x:v>
      </x:c>
      <x:c r="M62" s="22" t="n">
        <x:f>'Canonical Scorecard'!H52</x:f>
        <x:v>1</x:v>
      </x:c>
      <x:c r="N62" s="22" t="n">
        <x:f>'Canonical Scorecard'!I52</x:f>
        <x:v>1</x:v>
      </x:c>
      <x:c r="O62" s="22" t="n">
        <x:f>'Canonical Scorecard'!J52</x:f>
        <x:v>1</x:v>
      </x:c>
      <x:c r="P62" s="22" t="n">
        <x:f>'Canonical Scorecard'!K52</x:f>
        <x:v>1</x:v>
      </x:c>
      <x:c r="Q62" s="22" t="n">
        <x:f>'Canonical Scorecard'!L52</x:f>
        <x:v>0</x:v>
      </x:c>
      <x:c r="R62" s="22" t="n">
        <x:f>'Canonical Scorecard'!M52</x:f>
        <x:v>0</x:v>
      </x:c>
      <x:c r="S62" s="22" t="n">
        <x:f>'Canonical Scorecard'!N52</x:f>
        <x:v>0</x:v>
      </x:c>
      <x:c r="T62" s="22" t="n">
        <x:f>'Canonical Scorecard'!O52</x:f>
        <x:v>0</x:v>
      </x:c>
      <x:c r="U62" s="22" t="n">
        <x:f>'Canonical Scorecard'!P52</x:f>
        <x:v>1</x:v>
      </x:c>
      <x:c r="V62" s="22" t="n">
        <x:f>'Canonical Scorecard'!Q52</x:f>
        <x:v>0</x:v>
      </x:c>
      <x:c r="W62" s="22" t="n">
        <x:v>5</x:v>
      </x:c>
      <x:c r="X62" s="22" t="n">
        <x:f>'Canonical Scorecard'!R52</x:f>
        <x:v>5</x:v>
      </x:c>
      <x:c r="Y62" s="22" t="n">
        <x:f>SUM(--(C62=M62),--(D62=N62),--(E62=O62),--(F62=P62),--(G62=Q62),--(H62=R62),--(I62=S62),--(J62=T62),--(K62=U62),--(L62=V62))</x:f>
        <x:v>10</x:v>
      </x:c>
      <x:c r="Z62" s="22" t="str">
        <x:f>IF(W62=X62,"YES","NO")</x:f>
        <x:v>YES</x:v>
      </x:c>
      <x:c r="AA62" s="22" t="n">
        <x:f>ABS(W62-X62)</x:f>
        <x:v>0</x:v>
      </x:c>
    </x:row>
    <x:row r="63">
      <x:c r="A63" s="22" t="str">
        <x:v>V051</x:v>
      </x:c>
      <x:c r="B63" s="22" t="str">
        <x:v>Lemlist</x:v>
      </x:c>
      <x:c r="C63" s="22" t="n">
        <x:v>1</x:v>
      </x:c>
      <x:c r="D63" s="22" t="n">
        <x:v>1</x:v>
      </x:c>
      <x:c r="E63" s="22" t="n">
        <x:v>1</x:v>
      </x:c>
      <x:c r="F63" s="22" t="n">
        <x:v>1</x:v>
      </x:c>
      <x:c r="G63" s="22" t="n">
        <x:v>0</x:v>
      </x:c>
      <x:c r="H63" s="22" t="n">
        <x:v>0</x:v>
      </x:c>
      <x:c r="I63" s="22" t="n">
        <x:v>0</x:v>
      </x:c>
      <x:c r="J63" s="22" t="n">
        <x:v>0</x:v>
      </x:c>
      <x:c r="K63" s="22" t="n">
        <x:v>1</x:v>
      </x:c>
      <x:c r="L63" s="22" t="n">
        <x:v>0</x:v>
      </x:c>
      <x:c r="M63" s="22" t="n">
        <x:f>'Canonical Scorecard'!H53</x:f>
        <x:v>1</x:v>
      </x:c>
      <x:c r="N63" s="22" t="n">
        <x:f>'Canonical Scorecard'!I53</x:f>
        <x:v>1</x:v>
      </x:c>
      <x:c r="O63" s="22" t="n">
        <x:f>'Canonical Scorecard'!J53</x:f>
        <x:v>1</x:v>
      </x:c>
      <x:c r="P63" s="22" t="n">
        <x:f>'Canonical Scorecard'!K53</x:f>
        <x:v>1</x:v>
      </x:c>
      <x:c r="Q63" s="22" t="n">
        <x:f>'Canonical Scorecard'!L53</x:f>
        <x:v>0</x:v>
      </x:c>
      <x:c r="R63" s="22" t="n">
        <x:f>'Canonical Scorecard'!M53</x:f>
        <x:v>0</x:v>
      </x:c>
      <x:c r="S63" s="22" t="n">
        <x:f>'Canonical Scorecard'!N53</x:f>
        <x:v>0</x:v>
      </x:c>
      <x:c r="T63" s="22" t="n">
        <x:f>'Canonical Scorecard'!O53</x:f>
        <x:v>0</x:v>
      </x:c>
      <x:c r="U63" s="22" t="n">
        <x:f>'Canonical Scorecard'!P53</x:f>
        <x:v>1</x:v>
      </x:c>
      <x:c r="V63" s="22" t="n">
        <x:f>'Canonical Scorecard'!Q53</x:f>
        <x:v>0</x:v>
      </x:c>
      <x:c r="W63" s="22" t="n">
        <x:v>5</x:v>
      </x:c>
      <x:c r="X63" s="22" t="n">
        <x:f>'Canonical Scorecard'!R53</x:f>
        <x:v>5</x:v>
      </x:c>
      <x:c r="Y63" s="22" t="n">
        <x:f>SUM(--(C63=M63),--(D63=N63),--(E63=O63),--(F63=P63),--(G63=Q63),--(H63=R63),--(I63=S63),--(J63=T63),--(K63=U63),--(L63=V63))</x:f>
        <x:v>10</x:v>
      </x:c>
      <x:c r="Z63" s="22" t="str">
        <x:f>IF(W63=X63,"YES","NO")</x:f>
        <x:v>YES</x:v>
      </x:c>
      <x:c r="AA63" s="22" t="n">
        <x:f>ABS(W63-X63)</x:f>
        <x:v>0</x:v>
      </x:c>
    </x:row>
    <x:row r="64">
      <x:c r="A64" s="22" t="str">
        <x:v>V052</x:v>
      </x:c>
      <x:c r="B64" s="22" t="str">
        <x:v>Modjo</x:v>
      </x:c>
      <x:c r="C64" s="22" t="n">
        <x:v>0</x:v>
      </x:c>
      <x:c r="D64" s="22" t="n">
        <x:v>0</x:v>
      </x:c>
      <x:c r="E64" s="22" t="n">
        <x:v>0</x:v>
      </x:c>
      <x:c r="F64" s="22" t="n">
        <x:v>0</x:v>
      </x:c>
      <x:c r="G64" s="22" t="n">
        <x:v>0</x:v>
      </x:c>
      <x:c r="H64" s="22" t="n">
        <x:v>0</x:v>
      </x:c>
      <x:c r="I64" s="22" t="n">
        <x:v>0</x:v>
      </x:c>
      <x:c r="J64" s="22" t="n">
        <x:v>0</x:v>
      </x:c>
      <x:c r="K64" s="22" t="n">
        <x:v>0</x:v>
      </x:c>
      <x:c r="L64" s="22" t="n">
        <x:v>0</x:v>
      </x:c>
      <x:c r="M64" s="22" t="n">
        <x:f>'Canonical Scorecard'!H54</x:f>
        <x:v>0</x:v>
      </x:c>
      <x:c r="N64" s="22" t="n">
        <x:f>'Canonical Scorecard'!I54</x:f>
        <x:v>0</x:v>
      </x:c>
      <x:c r="O64" s="22" t="n">
        <x:f>'Canonical Scorecard'!J54</x:f>
        <x:v>0</x:v>
      </x:c>
      <x:c r="P64" s="22" t="n">
        <x:f>'Canonical Scorecard'!K54</x:f>
        <x:v>1</x:v>
      </x:c>
      <x:c r="Q64" s="22" t="n">
        <x:f>'Canonical Scorecard'!L54</x:f>
        <x:v>0</x:v>
      </x:c>
      <x:c r="R64" s="22" t="n">
        <x:f>'Canonical Scorecard'!M54</x:f>
        <x:v>0</x:v>
      </x:c>
      <x:c r="S64" s="22" t="n">
        <x:f>'Canonical Scorecard'!N54</x:f>
        <x:v>0</x:v>
      </x:c>
      <x:c r="T64" s="22" t="n">
        <x:f>'Canonical Scorecard'!O54</x:f>
        <x:v>0</x:v>
      </x:c>
      <x:c r="U64" s="22" t="n">
        <x:f>'Canonical Scorecard'!P54</x:f>
        <x:v>0</x:v>
      </x:c>
      <x:c r="V64" s="22" t="n">
        <x:f>'Canonical Scorecard'!Q54</x:f>
        <x:v>0</x:v>
      </x:c>
      <x:c r="W64" s="22" t="n">
        <x:v>0</x:v>
      </x:c>
      <x:c r="X64" s="22" t="n">
        <x:f>'Canonical Scorecard'!R54</x:f>
        <x:v>1</x:v>
      </x:c>
      <x:c r="Y64" s="22" t="n">
        <x:f>SUM(--(C64=M64),--(D64=N64),--(E64=O64),--(F64=P64),--(G64=Q64),--(H64=R64),--(I64=S64),--(J64=T64),--(K64=U64),--(L64=V64))</x:f>
        <x:v>9</x:v>
      </x:c>
      <x:c r="Z64" s="22" t="str">
        <x:f>IF(W64=X64,"YES","NO")</x:f>
        <x:v>NO</x:v>
      </x:c>
      <x:c r="AA64" s="22" t="n">
        <x:f>ABS(W64-X64)</x:f>
        <x:v>1</x:v>
      </x:c>
    </x:row>
    <x:row r="65">
      <x:c r="A65" s="22" t="str">
        <x:v>V053</x:v>
      </x:c>
      <x:c r="B65" s="22" t="str">
        <x:v>Otter.ai</x:v>
      </x:c>
      <x:c r="C65" s="22" t="n">
        <x:v>1</x:v>
      </x:c>
      <x:c r="D65" s="22" t="n">
        <x:v>1</x:v>
      </x:c>
      <x:c r="E65" s="22" t="n">
        <x:v>1</x:v>
      </x:c>
      <x:c r="F65" s="22" t="n">
        <x:v>1</x:v>
      </x:c>
      <x:c r="G65" s="22" t="n">
        <x:v>1</x:v>
      </x:c>
      <x:c r="H65" s="22" t="n">
        <x:v>1</x:v>
      </x:c>
      <x:c r="I65" s="22" t="n">
        <x:v>1</x:v>
      </x:c>
      <x:c r="J65" s="22" t="n">
        <x:v>0</x:v>
      </x:c>
      <x:c r="K65" s="22" t="n">
        <x:v>1</x:v>
      </x:c>
      <x:c r="L65" s="22" t="n">
        <x:v>0</x:v>
      </x:c>
      <x:c r="M65" s="22" t="n">
        <x:f>'Canonical Scorecard'!H55</x:f>
        <x:v>1</x:v>
      </x:c>
      <x:c r="N65" s="22" t="n">
        <x:f>'Canonical Scorecard'!I55</x:f>
        <x:v>1</x:v>
      </x:c>
      <x:c r="O65" s="22" t="n">
        <x:f>'Canonical Scorecard'!J55</x:f>
        <x:v>1</x:v>
      </x:c>
      <x:c r="P65" s="22" t="n">
        <x:f>'Canonical Scorecard'!K55</x:f>
        <x:v>1</x:v>
      </x:c>
      <x:c r="Q65" s="22" t="n">
        <x:f>'Canonical Scorecard'!L55</x:f>
        <x:v>1</x:v>
      </x:c>
      <x:c r="R65" s="22" t="n">
        <x:f>'Canonical Scorecard'!M55</x:f>
        <x:v>1</x:v>
      </x:c>
      <x:c r="S65" s="22" t="n">
        <x:f>'Canonical Scorecard'!N55</x:f>
        <x:v>1</x:v>
      </x:c>
      <x:c r="T65" s="22" t="n">
        <x:f>'Canonical Scorecard'!O55</x:f>
        <x:v>0</x:v>
      </x:c>
      <x:c r="U65" s="22" t="n">
        <x:f>'Canonical Scorecard'!P55</x:f>
        <x:v>1</x:v>
      </x:c>
      <x:c r="V65" s="22" t="n">
        <x:f>'Canonical Scorecard'!Q55</x:f>
        <x:v>0</x:v>
      </x:c>
      <x:c r="W65" s="22" t="n">
        <x:v>8</x:v>
      </x:c>
      <x:c r="X65" s="22" t="n">
        <x:f>'Canonical Scorecard'!R55</x:f>
        <x:v>8</x:v>
      </x:c>
      <x:c r="Y65" s="22" t="n">
        <x:f>SUM(--(C65=M65),--(D65=N65),--(E65=O65),--(F65=P65),--(G65=Q65),--(H65=R65),--(I65=S65),--(J65=T65),--(K65=U65),--(L65=V65))</x:f>
        <x:v>10</x:v>
      </x:c>
      <x:c r="Z65" s="22" t="str">
        <x:f>IF(W65=X65,"YES","NO")</x:f>
        <x:v>YES</x:v>
      </x:c>
      <x:c r="AA65" s="22" t="n">
        <x:f>ABS(W65-X65)</x:f>
        <x:v>0</x:v>
      </x:c>
    </x:row>
    <x:row r="66">
      <x:c r="A66" s="22" t="str">
        <x:v>V054</x:v>
      </x:c>
      <x:c r="B66" s="22" t="str">
        <x:v>Outreach</x:v>
      </x:c>
      <x:c r="C66" s="22" t="n">
        <x:v>0</x:v>
      </x:c>
      <x:c r="D66" s="22" t="n">
        <x:v>1</x:v>
      </x:c>
      <x:c r="E66" s="22" t="n">
        <x:v>0</x:v>
      </x:c>
      <x:c r="F66" s="22" t="n">
        <x:v>1</x:v>
      </x:c>
      <x:c r="G66" s="22" t="n">
        <x:v>1</x:v>
      </x:c>
      <x:c r="H66" s="22" t="n">
        <x:v>0</x:v>
      </x:c>
      <x:c r="I66" s="22" t="n">
        <x:v>1</x:v>
      </x:c>
      <x:c r="J66" s="22" t="n">
        <x:v>0</x:v>
      </x:c>
      <x:c r="K66" s="22" t="n">
        <x:v>0</x:v>
      </x:c>
      <x:c r="L66" s="22" t="n">
        <x:v>0</x:v>
      </x:c>
      <x:c r="M66" s="22" t="n">
        <x:f>'Canonical Scorecard'!H56</x:f>
        <x:v>0</x:v>
      </x:c>
      <x:c r="N66" s="22" t="n">
        <x:f>'Canonical Scorecard'!I56</x:f>
        <x:v>1</x:v>
      </x:c>
      <x:c r="O66" s="22" t="n">
        <x:f>'Canonical Scorecard'!J56</x:f>
        <x:v>0</x:v>
      </x:c>
      <x:c r="P66" s="22" t="n">
        <x:f>'Canonical Scorecard'!K56</x:f>
        <x:v>1</x:v>
      </x:c>
      <x:c r="Q66" s="22" t="n">
        <x:f>'Canonical Scorecard'!L56</x:f>
        <x:v>1</x:v>
      </x:c>
      <x:c r="R66" s="22" t="n">
        <x:f>'Canonical Scorecard'!M56</x:f>
        <x:v>0</x:v>
      </x:c>
      <x:c r="S66" s="22" t="n">
        <x:f>'Canonical Scorecard'!N56</x:f>
        <x:v>1</x:v>
      </x:c>
      <x:c r="T66" s="22" t="n">
        <x:f>'Canonical Scorecard'!O56</x:f>
        <x:v>0</x:v>
      </x:c>
      <x:c r="U66" s="22" t="n">
        <x:f>'Canonical Scorecard'!P56</x:f>
        <x:v>0</x:v>
      </x:c>
      <x:c r="V66" s="22" t="n">
        <x:f>'Canonical Scorecard'!Q56</x:f>
        <x:v>0</x:v>
      </x:c>
      <x:c r="W66" s="22" t="n">
        <x:v>4</x:v>
      </x:c>
      <x:c r="X66" s="22" t="n">
        <x:f>'Canonical Scorecard'!R56</x:f>
        <x:v>4</x:v>
      </x:c>
      <x:c r="Y66" s="22" t="n">
        <x:f>SUM(--(C66=M66),--(D66=N66),--(E66=O66),--(F66=P66),--(G66=Q66),--(H66=R66),--(I66=S66),--(J66=T66),--(K66=U66),--(L66=V66))</x:f>
        <x:v>10</x:v>
      </x:c>
      <x:c r="Z66" s="22" t="str">
        <x:f>IF(W66=X66,"YES","NO")</x:f>
        <x:v>YES</x:v>
      </x:c>
      <x:c r="AA66" s="22" t="n">
        <x:f>ABS(W66-X66)</x:f>
        <x:v>0</x:v>
      </x:c>
    </x:row>
    <x:row r="67">
      <x:c r="A67" s="22" t="str">
        <x:v>V055</x:v>
      </x:c>
      <x:c r="B67" s="22" t="str">
        <x:v>People.ai</x:v>
      </x:c>
      <x:c r="C67" s="22" t="n">
        <x:v>0</x:v>
      </x:c>
      <x:c r="D67" s="22" t="n">
        <x:v>0</x:v>
      </x:c>
      <x:c r="E67" s="22" t="n">
        <x:v>0</x:v>
      </x:c>
      <x:c r="F67" s="22" t="n">
        <x:v>0</x:v>
      </x:c>
      <x:c r="G67" s="22" t="n">
        <x:v>0</x:v>
      </x:c>
      <x:c r="H67" s="22" t="n">
        <x:v>0</x:v>
      </x:c>
      <x:c r="I67" s="22" t="n">
        <x:v>0</x:v>
      </x:c>
      <x:c r="J67" s="22" t="n">
        <x:v>0</x:v>
      </x:c>
      <x:c r="K67" s="22" t="n">
        <x:v>0</x:v>
      </x:c>
      <x:c r="L67" s="22" t="n">
        <x:v>0</x:v>
      </x:c>
      <x:c r="M67" s="22" t="n">
        <x:f>'Canonical Scorecard'!H57</x:f>
        <x:v>0</x:v>
      </x:c>
      <x:c r="N67" s="22" t="n">
        <x:f>'Canonical Scorecard'!I57</x:f>
        <x:v>0</x:v>
      </x:c>
      <x:c r="O67" s="22" t="n">
        <x:f>'Canonical Scorecard'!J57</x:f>
        <x:v>0</x:v>
      </x:c>
      <x:c r="P67" s="22" t="n">
        <x:f>'Canonical Scorecard'!K57</x:f>
        <x:v>0</x:v>
      </x:c>
      <x:c r="Q67" s="22" t="n">
        <x:f>'Canonical Scorecard'!L57</x:f>
        <x:v>0</x:v>
      </x:c>
      <x:c r="R67" s="22" t="n">
        <x:f>'Canonical Scorecard'!M57</x:f>
        <x:v>0</x:v>
      </x:c>
      <x:c r="S67" s="22" t="n">
        <x:f>'Canonical Scorecard'!N57</x:f>
        <x:v>0</x:v>
      </x:c>
      <x:c r="T67" s="22" t="n">
        <x:f>'Canonical Scorecard'!O57</x:f>
        <x:v>0</x:v>
      </x:c>
      <x:c r="U67" s="22" t="n">
        <x:f>'Canonical Scorecard'!P57</x:f>
        <x:v>0</x:v>
      </x:c>
      <x:c r="V67" s="22" t="n">
        <x:f>'Canonical Scorecard'!Q57</x:f>
        <x:v>0</x:v>
      </x:c>
      <x:c r="W67" s="22" t="n">
        <x:v>0</x:v>
      </x:c>
      <x:c r="X67" s="22" t="n">
        <x:f>'Canonical Scorecard'!R57</x:f>
        <x:v>0</x:v>
      </x:c>
      <x:c r="Y67" s="22" t="n">
        <x:f>SUM(--(C67=M67),--(D67=N67),--(E67=O67),--(F67=P67),--(G67=Q67),--(H67=R67),--(I67=S67),--(J67=T67),--(K67=U67),--(L67=V67))</x:f>
        <x:v>10</x:v>
      </x:c>
      <x:c r="Z67" s="22" t="str">
        <x:f>IF(W67=X67,"YES","NO")</x:f>
        <x:v>YES</x:v>
      </x:c>
      <x:c r="AA67" s="22" t="n">
        <x:f>ABS(W67-X67)</x:f>
        <x:v>0</x:v>
      </x:c>
    </x:row>
    <x:row r="68">
      <x:c r="A68" s="22" t="str">
        <x:v>V056</x:v>
      </x:c>
      <x:c r="B68" s="22" t="str">
        <x:v>Regie.ai</x:v>
      </x:c>
      <x:c r="C68" s="22" t="n">
        <x:v>1</x:v>
      </x:c>
      <x:c r="D68" s="22" t="n">
        <x:v>1</x:v>
      </x:c>
      <x:c r="E68" s="22" t="n">
        <x:v>1</x:v>
      </x:c>
      <x:c r="F68" s="22" t="n">
        <x:v>1</x:v>
      </x:c>
      <x:c r="G68" s="22" t="n">
        <x:v>1</x:v>
      </x:c>
      <x:c r="H68" s="22" t="n">
        <x:v>1</x:v>
      </x:c>
      <x:c r="I68" s="22" t="n">
        <x:v>1</x:v>
      </x:c>
      <x:c r="J68" s="22" t="n">
        <x:v>0</x:v>
      </x:c>
      <x:c r="K68" s="22" t="n">
        <x:v>1</x:v>
      </x:c>
      <x:c r="L68" s="22" t="n">
        <x:v>0</x:v>
      </x:c>
      <x:c r="M68" s="22" t="n">
        <x:f>'Canonical Scorecard'!H58</x:f>
        <x:v>1</x:v>
      </x:c>
      <x:c r="N68" s="22" t="n">
        <x:f>'Canonical Scorecard'!I58</x:f>
        <x:v>1</x:v>
      </x:c>
      <x:c r="O68" s="22" t="n">
        <x:f>'Canonical Scorecard'!J58</x:f>
        <x:v>1</x:v>
      </x:c>
      <x:c r="P68" s="22" t="n">
        <x:f>'Canonical Scorecard'!K58</x:f>
        <x:v>1</x:v>
      </x:c>
      <x:c r="Q68" s="22" t="n">
        <x:f>'Canonical Scorecard'!L58</x:f>
        <x:v>1</x:v>
      </x:c>
      <x:c r="R68" s="22" t="n">
        <x:f>'Canonical Scorecard'!M58</x:f>
        <x:v>1</x:v>
      </x:c>
      <x:c r="S68" s="22" t="n">
        <x:f>'Canonical Scorecard'!N58</x:f>
        <x:v>1</x:v>
      </x:c>
      <x:c r="T68" s="22" t="n">
        <x:f>'Canonical Scorecard'!O58</x:f>
        <x:v>0</x:v>
      </x:c>
      <x:c r="U68" s="22" t="n">
        <x:f>'Canonical Scorecard'!P58</x:f>
        <x:v>1</x:v>
      </x:c>
      <x:c r="V68" s="22" t="n">
        <x:f>'Canonical Scorecard'!Q58</x:f>
        <x:v>0</x:v>
      </x:c>
      <x:c r="W68" s="22" t="n">
        <x:v>8</x:v>
      </x:c>
      <x:c r="X68" s="22" t="n">
        <x:f>'Canonical Scorecard'!R58</x:f>
        <x:v>8</x:v>
      </x:c>
      <x:c r="Y68" s="22" t="n">
        <x:f>SUM(--(C68=M68),--(D68=N68),--(E68=O68),--(F68=P68),--(G68=Q68),--(H68=R68),--(I68=S68),--(J68=T68),--(K68=U68),--(L68=V68))</x:f>
        <x:v>10</x:v>
      </x:c>
      <x:c r="Z68" s="22" t="str">
        <x:f>IF(W68=X68,"YES","NO")</x:f>
        <x:v>YES</x:v>
      </x:c>
      <x:c r="AA68" s="22" t="n">
        <x:f>ABS(W68-X68)</x:f>
        <x:v>0</x:v>
      </x:c>
    </x:row>
    <x:row r="69">
      <x:c r="A69" s="22" t="str">
        <x:v>V057</x:v>
      </x:c>
      <x:c r="B69" s="22" t="str">
        <x:v>Reply.io</x:v>
      </x:c>
      <x:c r="C69" s="22" t="n">
        <x:v>1</x:v>
      </x:c>
      <x:c r="D69" s="22" t="n">
        <x:v>1</x:v>
      </x:c>
      <x:c r="E69" s="22" t="n">
        <x:v>1</x:v>
      </x:c>
      <x:c r="F69" s="22" t="n">
        <x:v>1</x:v>
      </x:c>
      <x:c r="G69" s="22" t="n">
        <x:v>1</x:v>
      </x:c>
      <x:c r="H69" s="22" t="n">
        <x:v>1</x:v>
      </x:c>
      <x:c r="I69" s="22" t="n">
        <x:v>1</x:v>
      </x:c>
      <x:c r="J69" s="22" t="n">
        <x:v>0</x:v>
      </x:c>
      <x:c r="K69" s="22" t="n">
        <x:v>1</x:v>
      </x:c>
      <x:c r="L69" s="22" t="n">
        <x:v>0</x:v>
      </x:c>
      <x:c r="M69" s="22" t="n">
        <x:f>'Canonical Scorecard'!H59</x:f>
        <x:v>1</x:v>
      </x:c>
      <x:c r="N69" s="22" t="n">
        <x:f>'Canonical Scorecard'!I59</x:f>
        <x:v>1</x:v>
      </x:c>
      <x:c r="O69" s="22" t="n">
        <x:f>'Canonical Scorecard'!J59</x:f>
        <x:v>1</x:v>
      </x:c>
      <x:c r="P69" s="22" t="n">
        <x:f>'Canonical Scorecard'!K59</x:f>
        <x:v>1</x:v>
      </x:c>
      <x:c r="Q69" s="22" t="n">
        <x:f>'Canonical Scorecard'!L59</x:f>
        <x:v>1</x:v>
      </x:c>
      <x:c r="R69" s="22" t="n">
        <x:f>'Canonical Scorecard'!M59</x:f>
        <x:v>1</x:v>
      </x:c>
      <x:c r="S69" s="22" t="n">
        <x:f>'Canonical Scorecard'!N59</x:f>
        <x:v>1</x:v>
      </x:c>
      <x:c r="T69" s="22" t="n">
        <x:f>'Canonical Scorecard'!O59</x:f>
        <x:v>0</x:v>
      </x:c>
      <x:c r="U69" s="22" t="n">
        <x:f>'Canonical Scorecard'!P59</x:f>
        <x:v>1</x:v>
      </x:c>
      <x:c r="V69" s="22" t="n">
        <x:f>'Canonical Scorecard'!Q59</x:f>
        <x:v>0</x:v>
      </x:c>
      <x:c r="W69" s="22" t="n">
        <x:v>8</x:v>
      </x:c>
      <x:c r="X69" s="22" t="n">
        <x:f>'Canonical Scorecard'!R59</x:f>
        <x:v>8</x:v>
      </x:c>
      <x:c r="Y69" s="22" t="n">
        <x:f>SUM(--(C69=M69),--(D69=N69),--(E69=O69),--(F69=P69),--(G69=Q69),--(H69=R69),--(I69=S69),--(J69=T69),--(K69=U69),--(L69=V69))</x:f>
        <x:v>10</x:v>
      </x:c>
      <x:c r="Z69" s="22" t="str">
        <x:f>IF(W69=X69,"YES","NO")</x:f>
        <x:v>YES</x:v>
      </x:c>
      <x:c r="AA69" s="22" t="n">
        <x:f>ABS(W69-X69)</x:f>
        <x:v>0</x:v>
      </x:c>
    </x:row>
    <x:row r="70">
      <x:c r="A70" s="22" t="str">
        <x:v>V058</x:v>
      </x:c>
      <x:c r="B70" s="22" t="str">
        <x:v>Salesloft</x:v>
      </x:c>
      <x:c r="C70" s="22" t="n">
        <x:v>0</x:v>
      </x:c>
      <x:c r="D70" s="22" t="n">
        <x:v>1</x:v>
      </x:c>
      <x:c r="E70" s="22" t="n">
        <x:v>0</x:v>
      </x:c>
      <x:c r="F70" s="22" t="n">
        <x:v>1</x:v>
      </x:c>
      <x:c r="G70" s="22" t="n">
        <x:v>0</x:v>
      </x:c>
      <x:c r="H70" s="22" t="n">
        <x:v>0</x:v>
      </x:c>
      <x:c r="I70" s="22" t="n">
        <x:v>0</x:v>
      </x:c>
      <x:c r="J70" s="22" t="n">
        <x:v>0</x:v>
      </x:c>
      <x:c r="K70" s="22" t="n">
        <x:v>0</x:v>
      </x:c>
      <x:c r="L70" s="22" t="n">
        <x:v>0</x:v>
      </x:c>
      <x:c r="M70" s="22" t="n">
        <x:f>'Canonical Scorecard'!H60</x:f>
        <x:v>0</x:v>
      </x:c>
      <x:c r="N70" s="22" t="n">
        <x:f>'Canonical Scorecard'!I60</x:f>
        <x:v>1</x:v>
      </x:c>
      <x:c r="O70" s="22" t="n">
        <x:f>'Canonical Scorecard'!J60</x:f>
        <x:v>0</x:v>
      </x:c>
      <x:c r="P70" s="22" t="n">
        <x:f>'Canonical Scorecard'!K60</x:f>
        <x:v>1</x:v>
      </x:c>
      <x:c r="Q70" s="22" t="n">
        <x:f>'Canonical Scorecard'!L60</x:f>
        <x:v>0</x:v>
      </x:c>
      <x:c r="R70" s="22" t="n">
        <x:f>'Canonical Scorecard'!M60</x:f>
        <x:v>0</x:v>
      </x:c>
      <x:c r="S70" s="22" t="n">
        <x:f>'Canonical Scorecard'!N60</x:f>
        <x:v>0</x:v>
      </x:c>
      <x:c r="T70" s="22" t="n">
        <x:f>'Canonical Scorecard'!O60</x:f>
        <x:v>0</x:v>
      </x:c>
      <x:c r="U70" s="22" t="n">
        <x:f>'Canonical Scorecard'!P60</x:f>
        <x:v>0</x:v>
      </x:c>
      <x:c r="V70" s="22" t="n">
        <x:f>'Canonical Scorecard'!Q60</x:f>
        <x:v>0</x:v>
      </x:c>
      <x:c r="W70" s="22" t="n">
        <x:v>2</x:v>
      </x:c>
      <x:c r="X70" s="22" t="n">
        <x:f>'Canonical Scorecard'!R60</x:f>
        <x:v>2</x:v>
      </x:c>
      <x:c r="Y70" s="22" t="n">
        <x:f>SUM(--(C70=M70),--(D70=N70),--(E70=O70),--(F70=P70),--(G70=Q70),--(H70=R70),--(I70=S70),--(J70=T70),--(K70=U70),--(L70=V70))</x:f>
        <x:v>10</x:v>
      </x:c>
      <x:c r="Z70" s="22" t="str">
        <x:f>IF(W70=X70,"YES","NO")</x:f>
        <x:v>YES</x:v>
      </x:c>
      <x:c r="AA70" s="22" t="n">
        <x:f>ABS(W70-X70)</x:f>
        <x:v>0</x:v>
      </x:c>
    </x:row>
    <x:row r="71">
      <x:c r="A71" s="22" t="str">
        <x:v>V059</x:v>
      </x:c>
      <x:c r="B71" s="22" t="str">
        <x:v>Smartlead</x:v>
      </x:c>
      <x:c r="C71" s="22" t="n">
        <x:v>1</x:v>
      </x:c>
      <x:c r="D71" s="22" t="n">
        <x:v>1</x:v>
      </x:c>
      <x:c r="E71" s="22" t="n">
        <x:v>1</x:v>
      </x:c>
      <x:c r="F71" s="22" t="n">
        <x:v>1</x:v>
      </x:c>
      <x:c r="G71" s="22" t="n">
        <x:v>0</x:v>
      </x:c>
      <x:c r="H71" s="22" t="n">
        <x:v>0</x:v>
      </x:c>
      <x:c r="I71" s="22" t="n">
        <x:v>0</x:v>
      </x:c>
      <x:c r="J71" s="22" t="n">
        <x:v>0</x:v>
      </x:c>
      <x:c r="K71" s="22" t="n">
        <x:v>1</x:v>
      </x:c>
      <x:c r="L71" s="22" t="n">
        <x:v>0</x:v>
      </x:c>
      <x:c r="M71" s="22" t="n">
        <x:f>'Canonical Scorecard'!H61</x:f>
        <x:v>1</x:v>
      </x:c>
      <x:c r="N71" s="22" t="n">
        <x:f>'Canonical Scorecard'!I61</x:f>
        <x:v>1</x:v>
      </x:c>
      <x:c r="O71" s="22" t="n">
        <x:f>'Canonical Scorecard'!J61</x:f>
        <x:v>1</x:v>
      </x:c>
      <x:c r="P71" s="22" t="n">
        <x:f>'Canonical Scorecard'!K61</x:f>
        <x:v>1</x:v>
      </x:c>
      <x:c r="Q71" s="22" t="n">
        <x:f>'Canonical Scorecard'!L61</x:f>
        <x:v>0</x:v>
      </x:c>
      <x:c r="R71" s="22" t="n">
        <x:f>'Canonical Scorecard'!M61</x:f>
        <x:v>0</x:v>
      </x:c>
      <x:c r="S71" s="22" t="n">
        <x:f>'Canonical Scorecard'!N61</x:f>
        <x:v>0</x:v>
      </x:c>
      <x:c r="T71" s="22" t="n">
        <x:f>'Canonical Scorecard'!O61</x:f>
        <x:v>0</x:v>
      </x:c>
      <x:c r="U71" s="22" t="n">
        <x:f>'Canonical Scorecard'!P61</x:f>
        <x:v>1</x:v>
      </x:c>
      <x:c r="V71" s="22" t="n">
        <x:f>'Canonical Scorecard'!Q61</x:f>
        <x:v>0</x:v>
      </x:c>
      <x:c r="W71" s="22" t="n">
        <x:v>5</x:v>
      </x:c>
      <x:c r="X71" s="22" t="n">
        <x:f>'Canonical Scorecard'!R61</x:f>
        <x:v>5</x:v>
      </x:c>
      <x:c r="Y71" s="22" t="n">
        <x:f>SUM(--(C71=M71),--(D71=N71),--(E71=O71),--(F71=P71),--(G71=Q71),--(H71=R71),--(I71=S71),--(J71=T71),--(K71=U71),--(L71=V71))</x:f>
        <x:v>10</x:v>
      </x:c>
      <x:c r="Z71" s="22" t="str">
        <x:f>IF(W71=X71,"YES","NO")</x:f>
        <x:v>YES</x:v>
      </x:c>
      <x:c r="AA71" s="22" t="n">
        <x:f>ABS(W71-X71)</x:f>
        <x:v>0</x:v>
      </x:c>
    </x:row>
    <x:row r="72">
      <x:c r="A72" s="22" t="str">
        <x:v>V060</x:v>
      </x:c>
      <x:c r="B72" s="22" t="str">
        <x:v>tl;dv</x:v>
      </x:c>
      <x:c r="C72" s="22" t="n">
        <x:v>1</x:v>
      </x:c>
      <x:c r="D72" s="22" t="n">
        <x:v>1</x:v>
      </x:c>
      <x:c r="E72" s="22" t="n">
        <x:v>1</x:v>
      </x:c>
      <x:c r="F72" s="22" t="n">
        <x:v>1</x:v>
      </x:c>
      <x:c r="G72" s="22" t="n">
        <x:v>1</x:v>
      </x:c>
      <x:c r="H72" s="22" t="n">
        <x:v>1</x:v>
      </x:c>
      <x:c r="I72" s="22" t="n">
        <x:v>0</x:v>
      </x:c>
      <x:c r="J72" s="22" t="n">
        <x:v>0</x:v>
      </x:c>
      <x:c r="K72" s="22" t="n">
        <x:v>1</x:v>
      </x:c>
      <x:c r="L72" s="22" t="n">
        <x:v>0</x:v>
      </x:c>
      <x:c r="M72" s="22" t="n">
        <x:f>'Canonical Scorecard'!H62</x:f>
        <x:v>1</x:v>
      </x:c>
      <x:c r="N72" s="22" t="n">
        <x:f>'Canonical Scorecard'!I62</x:f>
        <x:v>1</x:v>
      </x:c>
      <x:c r="O72" s="22" t="n">
        <x:f>'Canonical Scorecard'!J62</x:f>
        <x:v>1</x:v>
      </x:c>
      <x:c r="P72" s="22" t="n">
        <x:f>'Canonical Scorecard'!K62</x:f>
        <x:v>1</x:v>
      </x:c>
      <x:c r="Q72" s="22" t="n">
        <x:f>'Canonical Scorecard'!L62</x:f>
        <x:v>1</x:v>
      </x:c>
      <x:c r="R72" s="22" t="n">
        <x:f>'Canonical Scorecard'!M62</x:f>
        <x:v>1</x:v>
      </x:c>
      <x:c r="S72" s="22" t="n">
        <x:f>'Canonical Scorecard'!N62</x:f>
        <x:v>0</x:v>
      </x:c>
      <x:c r="T72" s="22" t="n">
        <x:f>'Canonical Scorecard'!O62</x:f>
        <x:v>0</x:v>
      </x:c>
      <x:c r="U72" s="22" t="n">
        <x:f>'Canonical Scorecard'!P62</x:f>
        <x:v>1</x:v>
      </x:c>
      <x:c r="V72" s="22" t="n">
        <x:f>'Canonical Scorecard'!Q62</x:f>
        <x:v>0</x:v>
      </x:c>
      <x:c r="W72" s="22" t="n">
        <x:v>7</x:v>
      </x:c>
      <x:c r="X72" s="22" t="n">
        <x:f>'Canonical Scorecard'!R62</x:f>
        <x:v>7</x:v>
      </x:c>
      <x:c r="Y72" s="22" t="n">
        <x:f>SUM(--(C72=M72),--(D72=N72),--(E72=O72),--(F72=P72),--(G72=Q72),--(H72=R72),--(I72=S72),--(J72=T72),--(K72=U72),--(L72=V72))</x:f>
        <x:v>10</x:v>
      </x:c>
      <x:c r="Z72" s="22" t="str">
        <x:f>IF(W72=X72,"YES","NO")</x:f>
        <x:v>YES</x:v>
      </x:c>
      <x:c r="AA72" s="22" t="n">
        <x:f>ABS(W72-X72)</x:f>
        <x:v>0</x:v>
      </x:c>
    </x:row>
    <x:row r="73">
      <x:c r="A73" s="22" t="str">
        <x:v>V061</x:v>
      </x:c>
      <x:c r="B73" s="22" t="str">
        <x:v>Adobe Customer Journey Analytics</x:v>
      </x:c>
      <x:c r="C73" s="22" t="n">
        <x:v>0</x:v>
      </x:c>
      <x:c r="D73" s="22" t="n">
        <x:v>1</x:v>
      </x:c>
      <x:c r="E73" s="22" t="n">
        <x:v>0</x:v>
      </x:c>
      <x:c r="F73" s="22" t="n">
        <x:v>1</x:v>
      </x:c>
      <x:c r="G73" s="22" t="n">
        <x:v>0</x:v>
      </x:c>
      <x:c r="H73" s="22" t="n">
        <x:v>0</x:v>
      </x:c>
      <x:c r="I73" s="22" t="n">
        <x:v>0</x:v>
      </x:c>
      <x:c r="J73" s="22" t="n">
        <x:v>0</x:v>
      </x:c>
      <x:c r="K73" s="22" t="n">
        <x:v>0</x:v>
      </x:c>
      <x:c r="L73" s="22" t="n">
        <x:v>0</x:v>
      </x:c>
      <x:c r="M73" s="22" t="n">
        <x:f>'Canonical Scorecard'!H63</x:f>
        <x:v>0</x:v>
      </x:c>
      <x:c r="N73" s="22" t="n">
        <x:f>'Canonical Scorecard'!I63</x:f>
        <x:v>1</x:v>
      </x:c>
      <x:c r="O73" s="22" t="n">
        <x:f>'Canonical Scorecard'!J63</x:f>
        <x:v>0</x:v>
      </x:c>
      <x:c r="P73" s="22" t="n">
        <x:f>'Canonical Scorecard'!K63</x:f>
        <x:v>1</x:v>
      </x:c>
      <x:c r="Q73" s="22" t="n">
        <x:f>'Canonical Scorecard'!L63</x:f>
        <x:v>0</x:v>
      </x:c>
      <x:c r="R73" s="22" t="n">
        <x:f>'Canonical Scorecard'!M63</x:f>
        <x:v>0</x:v>
      </x:c>
      <x:c r="S73" s="22" t="n">
        <x:f>'Canonical Scorecard'!N63</x:f>
        <x:v>0</x:v>
      </x:c>
      <x:c r="T73" s="22" t="n">
        <x:f>'Canonical Scorecard'!O63</x:f>
        <x:v>0</x:v>
      </x:c>
      <x:c r="U73" s="22" t="n">
        <x:f>'Canonical Scorecard'!P63</x:f>
        <x:v>0</x:v>
      </x:c>
      <x:c r="V73" s="22" t="n">
        <x:f>'Canonical Scorecard'!Q63</x:f>
        <x:v>0</x:v>
      </x:c>
      <x:c r="W73" s="22" t="n">
        <x:v>2</x:v>
      </x:c>
      <x:c r="X73" s="22" t="n">
        <x:f>'Canonical Scorecard'!R63</x:f>
        <x:v>2</x:v>
      </x:c>
      <x:c r="Y73" s="22" t="n">
        <x:f>SUM(--(C73=M73),--(D73=N73),--(E73=O73),--(F73=P73),--(G73=Q73),--(H73=R73),--(I73=S73),--(J73=T73),--(K73=U73),--(L73=V73))</x:f>
        <x:v>10</x:v>
      </x:c>
      <x:c r="Z73" s="22" t="str">
        <x:f>IF(W73=X73,"YES","NO")</x:f>
        <x:v>YES</x:v>
      </x:c>
      <x:c r="AA73" s="22" t="n">
        <x:f>ABS(W73-X73)</x:f>
        <x:v>0</x:v>
      </x:c>
    </x:row>
    <x:row r="74">
      <x:c r="A74" s="22" t="str">
        <x:v>V062</x:v>
      </x:c>
      <x:c r="B74" s="22" t="str">
        <x:v>Amplitude</x:v>
      </x:c>
      <x:c r="C74" s="22" t="n">
        <x:v>1</x:v>
      </x:c>
      <x:c r="D74" s="22" t="n">
        <x:v>1</x:v>
      </x:c>
      <x:c r="E74" s="22" t="n">
        <x:v>1</x:v>
      </x:c>
      <x:c r="F74" s="22" t="n">
        <x:v>1</x:v>
      </x:c>
      <x:c r="G74" s="22" t="n">
        <x:v>1</x:v>
      </x:c>
      <x:c r="H74" s="22" t="n">
        <x:v>1</x:v>
      </x:c>
      <x:c r="I74" s="22" t="n">
        <x:v>1</x:v>
      </x:c>
      <x:c r="J74" s="22" t="n">
        <x:v>1</x:v>
      </x:c>
      <x:c r="K74" s="22" t="n">
        <x:v>1</x:v>
      </x:c>
      <x:c r="L74" s="22" t="n">
        <x:v>1</x:v>
      </x:c>
      <x:c r="M74" s="22" t="n">
        <x:f>'Canonical Scorecard'!H64</x:f>
        <x:v>1</x:v>
      </x:c>
      <x:c r="N74" s="22" t="n">
        <x:f>'Canonical Scorecard'!I64</x:f>
        <x:v>1</x:v>
      </x:c>
      <x:c r="O74" s="22" t="n">
        <x:f>'Canonical Scorecard'!J64</x:f>
        <x:v>1</x:v>
      </x:c>
      <x:c r="P74" s="22" t="n">
        <x:f>'Canonical Scorecard'!K64</x:f>
        <x:v>1</x:v>
      </x:c>
      <x:c r="Q74" s="22" t="n">
        <x:f>'Canonical Scorecard'!L64</x:f>
        <x:v>1</x:v>
      </x:c>
      <x:c r="R74" s="22" t="n">
        <x:f>'Canonical Scorecard'!M64</x:f>
        <x:v>1</x:v>
      </x:c>
      <x:c r="S74" s="22" t="n">
        <x:f>'Canonical Scorecard'!N64</x:f>
        <x:v>1</x:v>
      </x:c>
      <x:c r="T74" s="22" t="n">
        <x:f>'Canonical Scorecard'!O64</x:f>
        <x:v>1</x:v>
      </x:c>
      <x:c r="U74" s="22" t="n">
        <x:f>'Canonical Scorecard'!P64</x:f>
        <x:v>1</x:v>
      </x:c>
      <x:c r="V74" s="22" t="n">
        <x:f>'Canonical Scorecard'!Q64</x:f>
        <x:v>1</x:v>
      </x:c>
      <x:c r="W74" s="22" t="n">
        <x:v>10</x:v>
      </x:c>
      <x:c r="X74" s="22" t="n">
        <x:f>'Canonical Scorecard'!R64</x:f>
        <x:v>10</x:v>
      </x:c>
      <x:c r="Y74" s="22" t="n">
        <x:f>SUM(--(C74=M74),--(D74=N74),--(E74=O74),--(F74=P74),--(G74=Q74),--(H74=R74),--(I74=S74),--(J74=T74),--(K74=U74),--(L74=V74))</x:f>
        <x:v>10</x:v>
      </x:c>
      <x:c r="Z74" s="22" t="str">
        <x:f>IF(W74=X74,"YES","NO")</x:f>
        <x:v>YES</x:v>
      </x:c>
      <x:c r="AA74" s="22" t="n">
        <x:f>ABS(W74-X74)</x:f>
        <x:v>0</x:v>
      </x:c>
    </x:row>
    <x:row r="75">
      <x:c r="A75" s="22" t="str">
        <x:v>V063</x:v>
      </x:c>
      <x:c r="B75" s="22" t="str">
        <x:v>AppsFlyer</x:v>
      </x:c>
      <x:c r="C75" s="22" t="n">
        <x:v>1</x:v>
      </x:c>
      <x:c r="D75" s="22" t="n">
        <x:v>0</x:v>
      </x:c>
      <x:c r="E75" s="22" t="n">
        <x:v>0</x:v>
      </x:c>
      <x:c r="F75" s="22" t="n">
        <x:v>0</x:v>
      </x:c>
      <x:c r="G75" s="22" t="n">
        <x:v>0</x:v>
      </x:c>
      <x:c r="H75" s="22" t="n">
        <x:v>0</x:v>
      </x:c>
      <x:c r="I75" s="22" t="n">
        <x:v>0</x:v>
      </x:c>
      <x:c r="J75" s="22" t="n">
        <x:v>0</x:v>
      </x:c>
      <x:c r="K75" s="22" t="n">
        <x:v>0</x:v>
      </x:c>
      <x:c r="L75" s="22" t="n">
        <x:v>0</x:v>
      </x:c>
      <x:c r="M75" s="22" t="n">
        <x:f>'Canonical Scorecard'!H65</x:f>
        <x:v>1</x:v>
      </x:c>
      <x:c r="N75" s="22" t="n">
        <x:f>'Canonical Scorecard'!I65</x:f>
        <x:v>0</x:v>
      </x:c>
      <x:c r="O75" s="22" t="n">
        <x:f>'Canonical Scorecard'!J65</x:f>
        <x:v>0</x:v>
      </x:c>
      <x:c r="P75" s="22" t="n">
        <x:f>'Canonical Scorecard'!K65</x:f>
        <x:v>0</x:v>
      </x:c>
      <x:c r="Q75" s="22" t="n">
        <x:f>'Canonical Scorecard'!L65</x:f>
        <x:v>0</x:v>
      </x:c>
      <x:c r="R75" s="22" t="n">
        <x:f>'Canonical Scorecard'!M65</x:f>
        <x:v>0</x:v>
      </x:c>
      <x:c r="S75" s="22" t="n">
        <x:f>'Canonical Scorecard'!N65</x:f>
        <x:v>0</x:v>
      </x:c>
      <x:c r="T75" s="22" t="n">
        <x:f>'Canonical Scorecard'!O65</x:f>
        <x:v>0</x:v>
      </x:c>
      <x:c r="U75" s="22" t="n">
        <x:f>'Canonical Scorecard'!P65</x:f>
        <x:v>0</x:v>
      </x:c>
      <x:c r="V75" s="22" t="n">
        <x:f>'Canonical Scorecard'!Q65</x:f>
        <x:v>0</x:v>
      </x:c>
      <x:c r="W75" s="22" t="n">
        <x:v>1</x:v>
      </x:c>
      <x:c r="X75" s="22" t="n">
        <x:f>'Canonical Scorecard'!R65</x:f>
        <x:v>1</x:v>
      </x:c>
      <x:c r="Y75" s="22" t="n">
        <x:f>SUM(--(C75=M75),--(D75=N75),--(E75=O75),--(F75=P75),--(G75=Q75),--(H75=R75),--(I75=S75),--(J75=T75),--(K75=U75),--(L75=V75))</x:f>
        <x:v>10</x:v>
      </x:c>
      <x:c r="Z75" s="22" t="str">
        <x:f>IF(W75=X75,"YES","NO")</x:f>
        <x:v>YES</x:v>
      </x:c>
      <x:c r="AA75" s="22" t="n">
        <x:f>ABS(W75-X75)</x:f>
        <x:v>0</x:v>
      </x:c>
    </x:row>
    <x:row r="76">
      <x:c r="A76" s="22" t="str">
        <x:v>V064</x:v>
      </x:c>
      <x:c r="B76" s="22" t="str">
        <x:v>Contentsquare</x:v>
      </x:c>
      <x:c r="C76" s="22" t="n">
        <x:v>1</x:v>
      </x:c>
      <x:c r="D76" s="22" t="n">
        <x:v>0</x:v>
      </x:c>
      <x:c r="E76" s="22" t="n">
        <x:v>0</x:v>
      </x:c>
      <x:c r="F76" s="22" t="n">
        <x:v>1</x:v>
      </x:c>
      <x:c r="G76" s="22" t="n">
        <x:v>0</x:v>
      </x:c>
      <x:c r="H76" s="22" t="n">
        <x:v>0</x:v>
      </x:c>
      <x:c r="I76" s="22" t="n">
        <x:v>0</x:v>
      </x:c>
      <x:c r="J76" s="22" t="n">
        <x:v>0</x:v>
      </x:c>
      <x:c r="K76" s="22" t="n">
        <x:v>0</x:v>
      </x:c>
      <x:c r="L76" s="22" t="n">
        <x:v>0</x:v>
      </x:c>
      <x:c r="M76" s="22" t="n">
        <x:f>'Canonical Scorecard'!H66</x:f>
        <x:v>1</x:v>
      </x:c>
      <x:c r="N76" s="22" t="n">
        <x:f>'Canonical Scorecard'!I66</x:f>
        <x:v>0</x:v>
      </x:c>
      <x:c r="O76" s="22" t="n">
        <x:f>'Canonical Scorecard'!J66</x:f>
        <x:v>0</x:v>
      </x:c>
      <x:c r="P76" s="22" t="n">
        <x:f>'Canonical Scorecard'!K66</x:f>
        <x:v>1</x:v>
      </x:c>
      <x:c r="Q76" s="22" t="n">
        <x:f>'Canonical Scorecard'!L66</x:f>
        <x:v>0</x:v>
      </x:c>
      <x:c r="R76" s="22" t="n">
        <x:f>'Canonical Scorecard'!M66</x:f>
        <x:v>0</x:v>
      </x:c>
      <x:c r="S76" s="22" t="n">
        <x:f>'Canonical Scorecard'!N66</x:f>
        <x:v>0</x:v>
      </x:c>
      <x:c r="T76" s="22" t="n">
        <x:f>'Canonical Scorecard'!O66</x:f>
        <x:v>0</x:v>
      </x:c>
      <x:c r="U76" s="22" t="n">
        <x:f>'Canonical Scorecard'!P66</x:f>
        <x:v>0</x:v>
      </x:c>
      <x:c r="V76" s="22" t="n">
        <x:f>'Canonical Scorecard'!Q66</x:f>
        <x:v>0</x:v>
      </x:c>
      <x:c r="W76" s="22" t="n">
        <x:v>2</x:v>
      </x:c>
      <x:c r="X76" s="22" t="n">
        <x:f>'Canonical Scorecard'!R66</x:f>
        <x:v>2</x:v>
      </x:c>
      <x:c r="Y76" s="22" t="n">
        <x:f>SUM(--(C76=M76),--(D76=N76),--(E76=O76),--(F76=P76),--(G76=Q76),--(H76=R76),--(I76=S76),--(J76=T76),--(K76=U76),--(L76=V76))</x:f>
        <x:v>10</x:v>
      </x:c>
      <x:c r="Z76" s="22" t="str">
        <x:f>IF(W76=X76,"YES","NO")</x:f>
        <x:v>YES</x:v>
      </x:c>
      <x:c r="AA76" s="22" t="n">
        <x:f>ABS(W76-X76)</x:f>
        <x:v>0</x:v>
      </x:c>
    </x:row>
    <x:row r="77">
      <x:c r="A77" s="22" t="str">
        <x:v>V065</x:v>
      </x:c>
      <x:c r="B77" s="22" t="str">
        <x:v>Domo</x:v>
      </x:c>
      <x:c r="C77" s="22" t="n">
        <x:v>0</x:v>
      </x:c>
      <x:c r="D77" s="22" t="n">
        <x:v>1</x:v>
      </x:c>
      <x:c r="E77" s="22" t="n">
        <x:v>0</x:v>
      </x:c>
      <x:c r="F77" s="22" t="n">
        <x:v>1</x:v>
      </x:c>
      <x:c r="G77" s="22" t="n">
        <x:v>1</x:v>
      </x:c>
      <x:c r="H77" s="22" t="n">
        <x:v>1</x:v>
      </x:c>
      <x:c r="I77" s="22" t="n">
        <x:v>0</x:v>
      </x:c>
      <x:c r="J77" s="22" t="n">
        <x:v>0</x:v>
      </x:c>
      <x:c r="K77" s="22" t="n">
        <x:v>0</x:v>
      </x:c>
      <x:c r="L77" s="22" t="n">
        <x:v>0</x:v>
      </x:c>
      <x:c r="M77" s="22" t="n">
        <x:f>'Canonical Scorecard'!H67</x:f>
        <x:v>0</x:v>
      </x:c>
      <x:c r="N77" s="22" t="n">
        <x:f>'Canonical Scorecard'!I67</x:f>
        <x:v>1</x:v>
      </x:c>
      <x:c r="O77" s="22" t="n">
        <x:f>'Canonical Scorecard'!J67</x:f>
        <x:v>0</x:v>
      </x:c>
      <x:c r="P77" s="22" t="n">
        <x:f>'Canonical Scorecard'!K67</x:f>
        <x:v>1</x:v>
      </x:c>
      <x:c r="Q77" s="22" t="n">
        <x:f>'Canonical Scorecard'!L67</x:f>
        <x:v>1</x:v>
      </x:c>
      <x:c r="R77" s="22" t="n">
        <x:f>'Canonical Scorecard'!M67</x:f>
        <x:v>1</x:v>
      </x:c>
      <x:c r="S77" s="22" t="n">
        <x:f>'Canonical Scorecard'!N67</x:f>
        <x:v>0</x:v>
      </x:c>
      <x:c r="T77" s="22" t="n">
        <x:f>'Canonical Scorecard'!O67</x:f>
        <x:v>0</x:v>
      </x:c>
      <x:c r="U77" s="22" t="n">
        <x:f>'Canonical Scorecard'!P67</x:f>
        <x:v>0</x:v>
      </x:c>
      <x:c r="V77" s="22" t="n">
        <x:f>'Canonical Scorecard'!Q67</x:f>
        <x:v>0</x:v>
      </x:c>
      <x:c r="W77" s="22" t="n">
        <x:v>4</x:v>
      </x:c>
      <x:c r="X77" s="22" t="n">
        <x:f>'Canonical Scorecard'!R67</x:f>
        <x:v>4</x:v>
      </x:c>
      <x:c r="Y77" s="22" t="n">
        <x:f>SUM(--(C77=M77),--(D77=N77),--(E77=O77),--(F77=P77),--(G77=Q77),--(H77=R77),--(I77=S77),--(J77=T77),--(K77=U77),--(L77=V77))</x:f>
        <x:v>10</x:v>
      </x:c>
      <x:c r="Z77" s="22" t="str">
        <x:f>IF(W77=X77,"YES","NO")</x:f>
        <x:v>YES</x:v>
      </x:c>
      <x:c r="AA77" s="22" t="n">
        <x:f>ABS(W77-X77)</x:f>
        <x:v>0</x:v>
      </x:c>
    </x:row>
    <x:row r="78">
      <x:c r="A78" s="22" t="str">
        <x:v>V066</x:v>
      </x:c>
      <x:c r="B78" s="22" t="str">
        <x:v>Dreamdata</x:v>
      </x:c>
      <x:c r="C78" s="22" t="n">
        <x:v>1</x:v>
      </x:c>
      <x:c r="D78" s="22" t="n">
        <x:v>1</x:v>
      </x:c>
      <x:c r="E78" s="22" t="n">
        <x:v>1</x:v>
      </x:c>
      <x:c r="F78" s="22" t="n">
        <x:v>1</x:v>
      </x:c>
      <x:c r="G78" s="22" t="n">
        <x:v>0</x:v>
      </x:c>
      <x:c r="H78" s="22" t="n">
        <x:v>0</x:v>
      </x:c>
      <x:c r="I78" s="22" t="n">
        <x:v>0</x:v>
      </x:c>
      <x:c r="J78" s="22" t="n">
        <x:v>0</x:v>
      </x:c>
      <x:c r="K78" s="22" t="n">
        <x:v>1</x:v>
      </x:c>
      <x:c r="L78" s="22" t="n">
        <x:v>0</x:v>
      </x:c>
      <x:c r="M78" s="22" t="n">
        <x:f>'Canonical Scorecard'!H68</x:f>
        <x:v>1</x:v>
      </x:c>
      <x:c r="N78" s="22" t="n">
        <x:f>'Canonical Scorecard'!I68</x:f>
        <x:v>1</x:v>
      </x:c>
      <x:c r="O78" s="22" t="n">
        <x:f>'Canonical Scorecard'!J68</x:f>
        <x:v>1</x:v>
      </x:c>
      <x:c r="P78" s="22" t="n">
        <x:f>'Canonical Scorecard'!K68</x:f>
        <x:v>1</x:v>
      </x:c>
      <x:c r="Q78" s="22" t="n">
        <x:f>'Canonical Scorecard'!L68</x:f>
        <x:v>0</x:v>
      </x:c>
      <x:c r="R78" s="22" t="n">
        <x:f>'Canonical Scorecard'!M68</x:f>
        <x:v>0</x:v>
      </x:c>
      <x:c r="S78" s="22" t="n">
        <x:f>'Canonical Scorecard'!N68</x:f>
        <x:v>0</x:v>
      </x:c>
      <x:c r="T78" s="22" t="n">
        <x:f>'Canonical Scorecard'!O68</x:f>
        <x:v>0</x:v>
      </x:c>
      <x:c r="U78" s="22" t="n">
        <x:f>'Canonical Scorecard'!P68</x:f>
        <x:v>1</x:v>
      </x:c>
      <x:c r="V78" s="22" t="n">
        <x:f>'Canonical Scorecard'!Q68</x:f>
        <x:v>0</x:v>
      </x:c>
      <x:c r="W78" s="22" t="n">
        <x:v>5</x:v>
      </x:c>
      <x:c r="X78" s="22" t="n">
        <x:f>'Canonical Scorecard'!R68</x:f>
        <x:v>5</x:v>
      </x:c>
      <x:c r="Y78" s="22" t="n">
        <x:f>SUM(--(C78=M78),--(D78=N78),--(E78=O78),--(F78=P78),--(G78=Q78),--(H78=R78),--(I78=S78),--(J78=T78),--(K78=U78),--(L78=V78))</x:f>
        <x:v>10</x:v>
      </x:c>
      <x:c r="Z78" s="22" t="str">
        <x:f>IF(W78=X78,"YES","NO")</x:f>
        <x:v>YES</x:v>
      </x:c>
      <x:c r="AA78" s="22" t="n">
        <x:f>ABS(W78-X78)</x:f>
        <x:v>0</x:v>
      </x:c>
    </x:row>
    <x:row r="79">
      <x:c r="A79" s="22" t="str">
        <x:v>V067</x:v>
      </x:c>
      <x:c r="B79" s="22" t="str">
        <x:v>Fullstory</x:v>
      </x:c>
      <x:c r="C79" s="22" t="n">
        <x:v>0</x:v>
      </x:c>
      <x:c r="D79" s="22" t="n">
        <x:v>1</x:v>
      </x:c>
      <x:c r="E79" s="22" t="n">
        <x:v>0</x:v>
      </x:c>
      <x:c r="F79" s="22" t="n">
        <x:v>1</x:v>
      </x:c>
      <x:c r="G79" s="22" t="n">
        <x:v>0</x:v>
      </x:c>
      <x:c r="H79" s="22" t="n">
        <x:v>0</x:v>
      </x:c>
      <x:c r="I79" s="22" t="n">
        <x:v>0</x:v>
      </x:c>
      <x:c r="J79" s="22" t="n">
        <x:v>0</x:v>
      </x:c>
      <x:c r="K79" s="22" t="n">
        <x:v>0</x:v>
      </x:c>
      <x:c r="L79" s="22" t="n">
        <x:v>0</x:v>
      </x:c>
      <x:c r="M79" s="22" t="n">
        <x:f>'Canonical Scorecard'!H69</x:f>
        <x:v>0</x:v>
      </x:c>
      <x:c r="N79" s="22" t="n">
        <x:f>'Canonical Scorecard'!I69</x:f>
        <x:v>1</x:v>
      </x:c>
      <x:c r="O79" s="22" t="n">
        <x:f>'Canonical Scorecard'!J69</x:f>
        <x:v>0</x:v>
      </x:c>
      <x:c r="P79" s="22" t="n">
        <x:f>'Canonical Scorecard'!K69</x:f>
        <x:v>1</x:v>
      </x:c>
      <x:c r="Q79" s="22" t="n">
        <x:f>'Canonical Scorecard'!L69</x:f>
        <x:v>0</x:v>
      </x:c>
      <x:c r="R79" s="22" t="n">
        <x:f>'Canonical Scorecard'!M69</x:f>
        <x:v>0</x:v>
      </x:c>
      <x:c r="S79" s="22" t="n">
        <x:f>'Canonical Scorecard'!N69</x:f>
        <x:v>0</x:v>
      </x:c>
      <x:c r="T79" s="22" t="n">
        <x:f>'Canonical Scorecard'!O69</x:f>
        <x:v>0</x:v>
      </x:c>
      <x:c r="U79" s="22" t="n">
        <x:f>'Canonical Scorecard'!P69</x:f>
        <x:v>0</x:v>
      </x:c>
      <x:c r="V79" s="22" t="n">
        <x:f>'Canonical Scorecard'!Q69</x:f>
        <x:v>0</x:v>
      </x:c>
      <x:c r="W79" s="22" t="n">
        <x:v>2</x:v>
      </x:c>
      <x:c r="X79" s="22" t="n">
        <x:f>'Canonical Scorecard'!R69</x:f>
        <x:v>2</x:v>
      </x:c>
      <x:c r="Y79" s="22" t="n">
        <x:f>SUM(--(C79=M79),--(D79=N79),--(E79=O79),--(F79=P79),--(G79=Q79),--(H79=R79),--(I79=S79),--(J79=T79),--(K79=U79),--(L79=V79))</x:f>
        <x:v>10</x:v>
      </x:c>
      <x:c r="Z79" s="22" t="str">
        <x:f>IF(W79=X79,"YES","NO")</x:f>
        <x:v>YES</x:v>
      </x:c>
      <x:c r="AA79" s="22" t="n">
        <x:f>ABS(W79-X79)</x:f>
        <x:v>0</x:v>
      </x:c>
    </x:row>
    <x:row r="80">
      <x:c r="A80" s="22" t="str">
        <x:v>V068</x:v>
      </x:c>
      <x:c r="B80" s="22" t="str">
        <x:v>Funnel</x:v>
      </x:c>
      <x:c r="C80" s="22" t="n">
        <x:v>1</x:v>
      </x:c>
      <x:c r="D80" s="22" t="n">
        <x:v>1</x:v>
      </x:c>
      <x:c r="E80" s="22" t="n">
        <x:v>1</x:v>
      </x:c>
      <x:c r="F80" s="22" t="n">
        <x:v>1</x:v>
      </x:c>
      <x:c r="G80" s="22" t="n">
        <x:v>0</x:v>
      </x:c>
      <x:c r="H80" s="22" t="n">
        <x:v>0</x:v>
      </x:c>
      <x:c r="I80" s="22" t="n">
        <x:v>0</x:v>
      </x:c>
      <x:c r="J80" s="22" t="n">
        <x:v>0</x:v>
      </x:c>
      <x:c r="K80" s="22" t="n">
        <x:v>1</x:v>
      </x:c>
      <x:c r="L80" s="22" t="n">
        <x:v>0</x:v>
      </x:c>
      <x:c r="M80" s="22" t="n">
        <x:f>'Canonical Scorecard'!H70</x:f>
        <x:v>1</x:v>
      </x:c>
      <x:c r="N80" s="22" t="n">
        <x:f>'Canonical Scorecard'!I70</x:f>
        <x:v>1</x:v>
      </x:c>
      <x:c r="O80" s="22" t="n">
        <x:f>'Canonical Scorecard'!J70</x:f>
        <x:v>1</x:v>
      </x:c>
      <x:c r="P80" s="22" t="n">
        <x:f>'Canonical Scorecard'!K70</x:f>
        <x:v>1</x:v>
      </x:c>
      <x:c r="Q80" s="22" t="n">
        <x:f>'Canonical Scorecard'!L70</x:f>
        <x:v>0</x:v>
      </x:c>
      <x:c r="R80" s="22" t="n">
        <x:f>'Canonical Scorecard'!M70</x:f>
        <x:v>0</x:v>
      </x:c>
      <x:c r="S80" s="22" t="n">
        <x:f>'Canonical Scorecard'!N70</x:f>
        <x:v>0</x:v>
      </x:c>
      <x:c r="T80" s="22" t="n">
        <x:f>'Canonical Scorecard'!O70</x:f>
        <x:v>0</x:v>
      </x:c>
      <x:c r="U80" s="22" t="n">
        <x:f>'Canonical Scorecard'!P70</x:f>
        <x:v>1</x:v>
      </x:c>
      <x:c r="V80" s="22" t="n">
        <x:f>'Canonical Scorecard'!Q70</x:f>
        <x:v>0</x:v>
      </x:c>
      <x:c r="W80" s="22" t="n">
        <x:v>5</x:v>
      </x:c>
      <x:c r="X80" s="22" t="n">
        <x:f>'Canonical Scorecard'!R70</x:f>
        <x:v>5</x:v>
      </x:c>
      <x:c r="Y80" s="22" t="n">
        <x:f>SUM(--(C80=M80),--(D80=N80),--(E80=O80),--(F80=P80),--(G80=Q80),--(H80=R80),--(I80=S80),--(J80=T80),--(K80=U80),--(L80=V80))</x:f>
        <x:v>10</x:v>
      </x:c>
      <x:c r="Z80" s="22" t="str">
        <x:f>IF(W80=X80,"YES","NO")</x:f>
        <x:v>YES</x:v>
      </x:c>
      <x:c r="AA80" s="22" t="n">
        <x:f>ABS(W80-X80)</x:f>
        <x:v>0</x:v>
      </x:c>
    </x:row>
    <x:row r="81">
      <x:c r="A81" s="22" t="str">
        <x:v>V069</x:v>
      </x:c>
      <x:c r="B81" s="22" t="str">
        <x:v>Heap</x:v>
      </x:c>
      <x:c r="C81" s="22" t="n">
        <x:v>1</x:v>
      </x:c>
      <x:c r="D81" s="22" t="n">
        <x:v>1</x:v>
      </x:c>
      <x:c r="E81" s="22" t="n">
        <x:v>0</x:v>
      </x:c>
      <x:c r="F81" s="22" t="n">
        <x:v>1</x:v>
      </x:c>
      <x:c r="G81" s="22" t="n">
        <x:v>0</x:v>
      </x:c>
      <x:c r="H81" s="22" t="n">
        <x:v>0</x:v>
      </x:c>
      <x:c r="I81" s="22" t="n">
        <x:v>0</x:v>
      </x:c>
      <x:c r="J81" s="22" t="n">
        <x:v>0</x:v>
      </x:c>
      <x:c r="K81" s="22" t="n">
        <x:v>0</x:v>
      </x:c>
      <x:c r="L81" s="22" t="n">
        <x:v>0</x:v>
      </x:c>
      <x:c r="M81" s="22" t="n">
        <x:f>'Canonical Scorecard'!H71</x:f>
        <x:v>1</x:v>
      </x:c>
      <x:c r="N81" s="22" t="n">
        <x:f>'Canonical Scorecard'!I71</x:f>
        <x:v>1</x:v>
      </x:c>
      <x:c r="O81" s="22" t="n">
        <x:f>'Canonical Scorecard'!J71</x:f>
        <x:v>0</x:v>
      </x:c>
      <x:c r="P81" s="22" t="n">
        <x:f>'Canonical Scorecard'!K71</x:f>
        <x:v>1</x:v>
      </x:c>
      <x:c r="Q81" s="22" t="n">
        <x:f>'Canonical Scorecard'!L71</x:f>
        <x:v>0</x:v>
      </x:c>
      <x:c r="R81" s="22" t="n">
        <x:f>'Canonical Scorecard'!M71</x:f>
        <x:v>0</x:v>
      </x:c>
      <x:c r="S81" s="22" t="n">
        <x:f>'Canonical Scorecard'!N71</x:f>
        <x:v>0</x:v>
      </x:c>
      <x:c r="T81" s="22" t="n">
        <x:f>'Canonical Scorecard'!O71</x:f>
        <x:v>0</x:v>
      </x:c>
      <x:c r="U81" s="22" t="n">
        <x:f>'Canonical Scorecard'!P71</x:f>
        <x:v>0</x:v>
      </x:c>
      <x:c r="V81" s="22" t="n">
        <x:f>'Canonical Scorecard'!Q71</x:f>
        <x:v>0</x:v>
      </x:c>
      <x:c r="W81" s="22" t="n">
        <x:v>3</x:v>
      </x:c>
      <x:c r="X81" s="22" t="n">
        <x:f>'Canonical Scorecard'!R71</x:f>
        <x:v>3</x:v>
      </x:c>
      <x:c r="Y81" s="22" t="n">
        <x:f>SUM(--(C81=M81),--(D81=N81),--(E81=O81),--(F81=P81),--(G81=Q81),--(H81=R81),--(I81=S81),--(J81=T81),--(K81=U81),--(L81=V81))</x:f>
        <x:v>10</x:v>
      </x:c>
      <x:c r="Z81" s="22" t="str">
        <x:f>IF(W81=X81,"YES","NO")</x:f>
        <x:v>YES</x:v>
      </x:c>
      <x:c r="AA81" s="22" t="n">
        <x:f>ABS(W81-X81)</x:f>
        <x:v>0</x:v>
      </x:c>
    </x:row>
    <x:row r="82">
      <x:c r="A82" s="22" t="str">
        <x:v>V070</x:v>
      </x:c>
      <x:c r="B82" s="22" t="str">
        <x:v>HockeyStack</x:v>
      </x:c>
      <x:c r="C82" s="22" t="n">
        <x:v>0</x:v>
      </x:c>
      <x:c r="D82" s="22" t="n">
        <x:v>1</x:v>
      </x:c>
      <x:c r="E82" s="22" t="n">
        <x:v>0</x:v>
      </x:c>
      <x:c r="F82" s="22" t="n">
        <x:v>1</x:v>
      </x:c>
      <x:c r="G82" s="22" t="n">
        <x:v>0</x:v>
      </x:c>
      <x:c r="H82" s="22" t="n">
        <x:v>0</x:v>
      </x:c>
      <x:c r="I82" s="22" t="n">
        <x:v>0</x:v>
      </x:c>
      <x:c r="J82" s="22" t="n">
        <x:v>0</x:v>
      </x:c>
      <x:c r="K82" s="22" t="n">
        <x:v>0</x:v>
      </x:c>
      <x:c r="L82" s="22" t="n">
        <x:v>0</x:v>
      </x:c>
      <x:c r="M82" s="22" t="n">
        <x:f>'Canonical Scorecard'!H72</x:f>
        <x:v>0</x:v>
      </x:c>
      <x:c r="N82" s="22" t="n">
        <x:f>'Canonical Scorecard'!I72</x:f>
        <x:v>1</x:v>
      </x:c>
      <x:c r="O82" s="22" t="n">
        <x:f>'Canonical Scorecard'!J72</x:f>
        <x:v>0</x:v>
      </x:c>
      <x:c r="P82" s="22" t="n">
        <x:f>'Canonical Scorecard'!K72</x:f>
        <x:v>1</x:v>
      </x:c>
      <x:c r="Q82" s="22" t="n">
        <x:f>'Canonical Scorecard'!L72</x:f>
        <x:v>0</x:v>
      </x:c>
      <x:c r="R82" s="22" t="n">
        <x:f>'Canonical Scorecard'!M72</x:f>
        <x:v>0</x:v>
      </x:c>
      <x:c r="S82" s="22" t="n">
        <x:f>'Canonical Scorecard'!N72</x:f>
        <x:v>0</x:v>
      </x:c>
      <x:c r="T82" s="22" t="n">
        <x:f>'Canonical Scorecard'!O72</x:f>
        <x:v>0</x:v>
      </x:c>
      <x:c r="U82" s="22" t="n">
        <x:f>'Canonical Scorecard'!P72</x:f>
        <x:v>0</x:v>
      </x:c>
      <x:c r="V82" s="22" t="n">
        <x:f>'Canonical Scorecard'!Q72</x:f>
        <x:v>0</x:v>
      </x:c>
      <x:c r="W82" s="22" t="n">
        <x:v>2</x:v>
      </x:c>
      <x:c r="X82" s="22" t="n">
        <x:f>'Canonical Scorecard'!R72</x:f>
        <x:v>2</x:v>
      </x:c>
      <x:c r="Y82" s="22" t="n">
        <x:f>SUM(--(C82=M82),--(D82=N82),--(E82=O82),--(F82=P82),--(G82=Q82),--(H82=R82),--(I82=S82),--(J82=T82),--(K82=U82),--(L82=V82))</x:f>
        <x:v>10</x:v>
      </x:c>
      <x:c r="Z82" s="22" t="str">
        <x:f>IF(W82=X82,"YES","NO")</x:f>
        <x:v>YES</x:v>
      </x:c>
      <x:c r="AA82" s="22" t="n">
        <x:f>ABS(W82-X82)</x:f>
        <x:v>0</x:v>
      </x:c>
    </x:row>
    <x:row r="83">
      <x:c r="A83" s="22" t="str">
        <x:v>V071</x:v>
      </x:c>
      <x:c r="B83" s="22" t="str">
        <x:v>Improvado</x:v>
      </x:c>
      <x:c r="C83" s="22" t="n">
        <x:v>0</x:v>
      </x:c>
      <x:c r="D83" s="22" t="n">
        <x:v>1</x:v>
      </x:c>
      <x:c r="E83" s="22" t="n">
        <x:v>0</x:v>
      </x:c>
      <x:c r="F83" s="22" t="n">
        <x:v>1</x:v>
      </x:c>
      <x:c r="G83" s="22" t="n">
        <x:v>0</x:v>
      </x:c>
      <x:c r="H83" s="22" t="n">
        <x:v>0</x:v>
      </x:c>
      <x:c r="I83" s="22" t="n">
        <x:v>0</x:v>
      </x:c>
      <x:c r="J83" s="22" t="n">
        <x:v>0</x:v>
      </x:c>
      <x:c r="K83" s="22" t="n">
        <x:v>0</x:v>
      </x:c>
      <x:c r="L83" s="22" t="n">
        <x:v>0</x:v>
      </x:c>
      <x:c r="M83" s="22" t="n">
        <x:f>'Canonical Scorecard'!H73</x:f>
        <x:v>0</x:v>
      </x:c>
      <x:c r="N83" s="22" t="n">
        <x:f>'Canonical Scorecard'!I73</x:f>
        <x:v>1</x:v>
      </x:c>
      <x:c r="O83" s="22" t="n">
        <x:f>'Canonical Scorecard'!J73</x:f>
        <x:v>0</x:v>
      </x:c>
      <x:c r="P83" s="22" t="n">
        <x:f>'Canonical Scorecard'!K73</x:f>
        <x:v>1</x:v>
      </x:c>
      <x:c r="Q83" s="22" t="n">
        <x:f>'Canonical Scorecard'!L73</x:f>
        <x:v>0</x:v>
      </x:c>
      <x:c r="R83" s="22" t="n">
        <x:f>'Canonical Scorecard'!M73</x:f>
        <x:v>0</x:v>
      </x:c>
      <x:c r="S83" s="22" t="n">
        <x:f>'Canonical Scorecard'!N73</x:f>
        <x:v>0</x:v>
      </x:c>
      <x:c r="T83" s="22" t="n">
        <x:f>'Canonical Scorecard'!O73</x:f>
        <x:v>0</x:v>
      </x:c>
      <x:c r="U83" s="22" t="n">
        <x:f>'Canonical Scorecard'!P73</x:f>
        <x:v>0</x:v>
      </x:c>
      <x:c r="V83" s="22" t="n">
        <x:f>'Canonical Scorecard'!Q73</x:f>
        <x:v>0</x:v>
      </x:c>
      <x:c r="W83" s="22" t="n">
        <x:v>2</x:v>
      </x:c>
      <x:c r="X83" s="22" t="n">
        <x:f>'Canonical Scorecard'!R73</x:f>
        <x:v>2</x:v>
      </x:c>
      <x:c r="Y83" s="22" t="n">
        <x:f>SUM(--(C83=M83),--(D83=N83),--(E83=O83),--(F83=P83),--(G83=Q83),--(H83=R83),--(I83=S83),--(J83=T83),--(K83=U83),--(L83=V83))</x:f>
        <x:v>10</x:v>
      </x:c>
      <x:c r="Z83" s="22" t="str">
        <x:f>IF(W83=X83,"YES","NO")</x:f>
        <x:v>YES</x:v>
      </x:c>
      <x:c r="AA83" s="22" t="n">
        <x:f>ABS(W83-X83)</x:f>
        <x:v>0</x:v>
      </x:c>
    </x:row>
    <x:row r="84">
      <x:c r="A84" s="22" t="str">
        <x:v>V072</x:v>
      </x:c>
      <x:c r="B84" s="22" t="str">
        <x:v>Mixpanel</x:v>
      </x:c>
      <x:c r="C84" s="22" t="n">
        <x:v>1</x:v>
      </x:c>
      <x:c r="D84" s="22" t="n">
        <x:v>1</x:v>
      </x:c>
      <x:c r="E84" s="22" t="n">
        <x:v>1</x:v>
      </x:c>
      <x:c r="F84" s="22" t="n">
        <x:v>1</x:v>
      </x:c>
      <x:c r="G84" s="22" t="n">
        <x:v>0</x:v>
      </x:c>
      <x:c r="H84" s="22" t="n">
        <x:v>0</x:v>
      </x:c>
      <x:c r="I84" s="22" t="n">
        <x:v>0</x:v>
      </x:c>
      <x:c r="J84" s="22" t="n">
        <x:v>0</x:v>
      </x:c>
      <x:c r="K84" s="22" t="n">
        <x:v>1</x:v>
      </x:c>
      <x:c r="L84" s="22" t="n">
        <x:v>0</x:v>
      </x:c>
      <x:c r="M84" s="22" t="n">
        <x:f>'Canonical Scorecard'!H74</x:f>
        <x:v>1</x:v>
      </x:c>
      <x:c r="N84" s="22" t="n">
        <x:f>'Canonical Scorecard'!I74</x:f>
        <x:v>1</x:v>
      </x:c>
      <x:c r="O84" s="22" t="n">
        <x:f>'Canonical Scorecard'!J74</x:f>
        <x:v>1</x:v>
      </x:c>
      <x:c r="P84" s="22" t="n">
        <x:f>'Canonical Scorecard'!K74</x:f>
        <x:v>1</x:v>
      </x:c>
      <x:c r="Q84" s="22" t="n">
        <x:f>'Canonical Scorecard'!L74</x:f>
        <x:v>0</x:v>
      </x:c>
      <x:c r="R84" s="22" t="n">
        <x:f>'Canonical Scorecard'!M74</x:f>
        <x:v>0</x:v>
      </x:c>
      <x:c r="S84" s="22" t="n">
        <x:f>'Canonical Scorecard'!N74</x:f>
        <x:v>0</x:v>
      </x:c>
      <x:c r="T84" s="22" t="n">
        <x:f>'Canonical Scorecard'!O74</x:f>
        <x:v>0</x:v>
      </x:c>
      <x:c r="U84" s="22" t="n">
        <x:f>'Canonical Scorecard'!P74</x:f>
        <x:v>1</x:v>
      </x:c>
      <x:c r="V84" s="22" t="n">
        <x:f>'Canonical Scorecard'!Q74</x:f>
        <x:v>0</x:v>
      </x:c>
      <x:c r="W84" s="22" t="n">
        <x:v>5</x:v>
      </x:c>
      <x:c r="X84" s="22" t="n">
        <x:f>'Canonical Scorecard'!R74</x:f>
        <x:v>5</x:v>
      </x:c>
      <x:c r="Y84" s="22" t="n">
        <x:f>SUM(--(C84=M84),--(D84=N84),--(E84=O84),--(F84=P84),--(G84=Q84),--(H84=R84),--(I84=S84),--(J84=T84),--(K84=U84),--(L84=V84))</x:f>
        <x:v>10</x:v>
      </x:c>
      <x:c r="Z84" s="22" t="str">
        <x:f>IF(W84=X84,"YES","NO")</x:f>
        <x:v>YES</x:v>
      </x:c>
      <x:c r="AA84" s="22" t="n">
        <x:f>ABS(W84-X84)</x:f>
        <x:v>0</x:v>
      </x:c>
    </x:row>
    <x:row r="85">
      <x:c r="A85" s="22" t="str">
        <x:v>V073</x:v>
      </x:c>
      <x:c r="B85" s="22" t="str">
        <x:v>Northbeam</x:v>
      </x:c>
      <x:c r="C85" s="22" t="n">
        <x:v>1</x:v>
      </x:c>
      <x:c r="D85" s="22" t="n">
        <x:v>1</x:v>
      </x:c>
      <x:c r="E85" s="22" t="n">
        <x:v>1</x:v>
      </x:c>
      <x:c r="F85" s="22" t="n">
        <x:v>1</x:v>
      </x:c>
      <x:c r="G85" s="22" t="n">
        <x:v>0</x:v>
      </x:c>
      <x:c r="H85" s="22" t="n">
        <x:v>0</x:v>
      </x:c>
      <x:c r="I85" s="22" t="n">
        <x:v>0</x:v>
      </x:c>
      <x:c r="J85" s="22" t="n">
        <x:v>0</x:v>
      </x:c>
      <x:c r="K85" s="22" t="n">
        <x:v>1</x:v>
      </x:c>
      <x:c r="L85" s="22" t="n">
        <x:v>0</x:v>
      </x:c>
      <x:c r="M85" s="22" t="n">
        <x:f>'Canonical Scorecard'!H75</x:f>
        <x:v>1</x:v>
      </x:c>
      <x:c r="N85" s="22" t="n">
        <x:f>'Canonical Scorecard'!I75</x:f>
        <x:v>1</x:v>
      </x:c>
      <x:c r="O85" s="22" t="n">
        <x:f>'Canonical Scorecard'!J75</x:f>
        <x:v>1</x:v>
      </x:c>
      <x:c r="P85" s="22" t="n">
        <x:f>'Canonical Scorecard'!K75</x:f>
        <x:v>1</x:v>
      </x:c>
      <x:c r="Q85" s="22" t="n">
        <x:f>'Canonical Scorecard'!L75</x:f>
        <x:v>0</x:v>
      </x:c>
      <x:c r="R85" s="22" t="n">
        <x:f>'Canonical Scorecard'!M75</x:f>
        <x:v>0</x:v>
      </x:c>
      <x:c r="S85" s="22" t="n">
        <x:f>'Canonical Scorecard'!N75</x:f>
        <x:v>0</x:v>
      </x:c>
      <x:c r="T85" s="22" t="n">
        <x:f>'Canonical Scorecard'!O75</x:f>
        <x:v>0</x:v>
      </x:c>
      <x:c r="U85" s="22" t="n">
        <x:f>'Canonical Scorecard'!P75</x:f>
        <x:v>1</x:v>
      </x:c>
      <x:c r="V85" s="22" t="n">
        <x:f>'Canonical Scorecard'!Q75</x:f>
        <x:v>0</x:v>
      </x:c>
      <x:c r="W85" s="22" t="n">
        <x:v>5</x:v>
      </x:c>
      <x:c r="X85" s="22" t="n">
        <x:f>'Canonical Scorecard'!R75</x:f>
        <x:v>5</x:v>
      </x:c>
      <x:c r="Y85" s="22" t="n">
        <x:f>SUM(--(C85=M85),--(D85=N85),--(E85=O85),--(F85=P85),--(G85=Q85),--(H85=R85),--(I85=S85),--(J85=T85),--(K85=U85),--(L85=V85))</x:f>
        <x:v>10</x:v>
      </x:c>
      <x:c r="Z85" s="22" t="str">
        <x:f>IF(W85=X85,"YES","NO")</x:f>
        <x:v>YES</x:v>
      </x:c>
      <x:c r="AA85" s="22" t="n">
        <x:f>ABS(W85-X85)</x:f>
        <x:v>0</x:v>
      </x:c>
    </x:row>
    <x:row r="86">
      <x:c r="A86" s="22" t="str">
        <x:v>V074</x:v>
      </x:c>
      <x:c r="B86" s="22" t="str">
        <x:v>Piwik PRO</x:v>
      </x:c>
      <x:c r="C86" s="22" t="n">
        <x:v>1</x:v>
      </x:c>
      <x:c r="D86" s="22" t="n">
        <x:v>0</x:v>
      </x:c>
      <x:c r="E86" s="22" t="n">
        <x:v>0</x:v>
      </x:c>
      <x:c r="F86" s="22" t="n">
        <x:v>0</x:v>
      </x:c>
      <x:c r="G86" s="22" t="n">
        <x:v>0</x:v>
      </x:c>
      <x:c r="H86" s="22" t="n">
        <x:v>0</x:v>
      </x:c>
      <x:c r="I86" s="22" t="n">
        <x:v>0</x:v>
      </x:c>
      <x:c r="J86" s="22" t="n">
        <x:v>0</x:v>
      </x:c>
      <x:c r="K86" s="22" t="n">
        <x:v>0</x:v>
      </x:c>
      <x:c r="L86" s="22" t="n">
        <x:v>0</x:v>
      </x:c>
      <x:c r="M86" s="22" t="n">
        <x:f>'Canonical Scorecard'!H76</x:f>
        <x:v>1</x:v>
      </x:c>
      <x:c r="N86" s="22" t="n">
        <x:f>'Canonical Scorecard'!I76</x:f>
        <x:v>0</x:v>
      </x:c>
      <x:c r="O86" s="22" t="n">
        <x:f>'Canonical Scorecard'!J76</x:f>
        <x:v>0</x:v>
      </x:c>
      <x:c r="P86" s="22" t="n">
        <x:f>'Canonical Scorecard'!K76</x:f>
        <x:v>0</x:v>
      </x:c>
      <x:c r="Q86" s="22" t="n">
        <x:f>'Canonical Scorecard'!L76</x:f>
        <x:v>0</x:v>
      </x:c>
      <x:c r="R86" s="22" t="n">
        <x:f>'Canonical Scorecard'!M76</x:f>
        <x:v>0</x:v>
      </x:c>
      <x:c r="S86" s="22" t="n">
        <x:f>'Canonical Scorecard'!N76</x:f>
        <x:v>0</x:v>
      </x:c>
      <x:c r="T86" s="22" t="n">
        <x:f>'Canonical Scorecard'!O76</x:f>
        <x:v>0</x:v>
      </x:c>
      <x:c r="U86" s="22" t="n">
        <x:f>'Canonical Scorecard'!P76</x:f>
        <x:v>0</x:v>
      </x:c>
      <x:c r="V86" s="22" t="n">
        <x:f>'Canonical Scorecard'!Q76</x:f>
        <x:v>0</x:v>
      </x:c>
      <x:c r="W86" s="22" t="n">
        <x:v>1</x:v>
      </x:c>
      <x:c r="X86" s="22" t="n">
        <x:f>'Canonical Scorecard'!R76</x:f>
        <x:v>1</x:v>
      </x:c>
      <x:c r="Y86" s="22" t="n">
        <x:f>SUM(--(C86=M86),--(D86=N86),--(E86=O86),--(F86=P86),--(G86=Q86),--(H86=R86),--(I86=S86),--(J86=T86),--(K86=U86),--(L86=V86))</x:f>
        <x:v>10</x:v>
      </x:c>
      <x:c r="Z86" s="22" t="str">
        <x:f>IF(W86=X86,"YES","NO")</x:f>
        <x:v>YES</x:v>
      </x:c>
      <x:c r="AA86" s="22" t="n">
        <x:f>ABS(W86-X86)</x:f>
        <x:v>0</x:v>
      </x:c>
    </x:row>
    <x:row r="87">
      <x:c r="A87" s="22" t="str">
        <x:v>V075</x:v>
      </x:c>
      <x:c r="B87" s="22" t="str">
        <x:v>Qlik</x:v>
      </x:c>
      <x:c r="C87" s="22" t="n">
        <x:v>0</x:v>
      </x:c>
      <x:c r="D87" s="22" t="n">
        <x:v>1</x:v>
      </x:c>
      <x:c r="E87" s="22" t="n">
        <x:v>0</x:v>
      </x:c>
      <x:c r="F87" s="22" t="n">
        <x:v>1</x:v>
      </x:c>
      <x:c r="G87" s="22" t="n">
        <x:v>0</x:v>
      </x:c>
      <x:c r="H87" s="22" t="n">
        <x:v>0</x:v>
      </x:c>
      <x:c r="I87" s="22" t="n">
        <x:v>0</x:v>
      </x:c>
      <x:c r="J87" s="22" t="n">
        <x:v>0</x:v>
      </x:c>
      <x:c r="K87" s="22" t="n">
        <x:v>0</x:v>
      </x:c>
      <x:c r="L87" s="22" t="n">
        <x:v>0</x:v>
      </x:c>
      <x:c r="M87" s="22" t="n">
        <x:f>'Canonical Scorecard'!H77</x:f>
        <x:v>0</x:v>
      </x:c>
      <x:c r="N87" s="22" t="n">
        <x:f>'Canonical Scorecard'!I77</x:f>
        <x:v>1</x:v>
      </x:c>
      <x:c r="O87" s="22" t="n">
        <x:f>'Canonical Scorecard'!J77</x:f>
        <x:v>0</x:v>
      </x:c>
      <x:c r="P87" s="22" t="n">
        <x:f>'Canonical Scorecard'!K77</x:f>
        <x:v>1</x:v>
      </x:c>
      <x:c r="Q87" s="22" t="n">
        <x:f>'Canonical Scorecard'!L77</x:f>
        <x:v>0</x:v>
      </x:c>
      <x:c r="R87" s="22" t="n">
        <x:f>'Canonical Scorecard'!M77</x:f>
        <x:v>0</x:v>
      </x:c>
      <x:c r="S87" s="22" t="n">
        <x:f>'Canonical Scorecard'!N77</x:f>
        <x:v>0</x:v>
      </x:c>
      <x:c r="T87" s="22" t="n">
        <x:f>'Canonical Scorecard'!O77</x:f>
        <x:v>0</x:v>
      </x:c>
      <x:c r="U87" s="22" t="n">
        <x:f>'Canonical Scorecard'!P77</x:f>
        <x:v>0</x:v>
      </x:c>
      <x:c r="V87" s="22" t="n">
        <x:f>'Canonical Scorecard'!Q77</x:f>
        <x:v>0</x:v>
      </x:c>
      <x:c r="W87" s="22" t="n">
        <x:v>2</x:v>
      </x:c>
      <x:c r="X87" s="22" t="n">
        <x:f>'Canonical Scorecard'!R77</x:f>
        <x:v>2</x:v>
      </x:c>
      <x:c r="Y87" s="22" t="n">
        <x:f>SUM(--(C87=M87),--(D87=N87),--(E87=O87),--(F87=P87),--(G87=Q87),--(H87=R87),--(I87=S87),--(J87=T87),--(K87=U87),--(L87=V87))</x:f>
        <x:v>10</x:v>
      </x:c>
      <x:c r="Z87" s="22" t="str">
        <x:f>IF(W87=X87,"YES","NO")</x:f>
        <x:v>YES</x:v>
      </x:c>
      <x:c r="AA87" s="22" t="n">
        <x:f>ABS(W87-X87)</x:f>
        <x:v>0</x:v>
      </x:c>
    </x:row>
    <x:row r="88">
      <x:c r="A88" s="22" t="str">
        <x:v>V076</x:v>
      </x:c>
      <x:c r="B88" s="22" t="str">
        <x:v>Supermetrics</x:v>
      </x:c>
      <x:c r="C88" s="22" t="n">
        <x:v>1</x:v>
      </x:c>
      <x:c r="D88" s="22" t="n">
        <x:v>1</x:v>
      </x:c>
      <x:c r="E88" s="22" t="n">
        <x:v>1</x:v>
      </x:c>
      <x:c r="F88" s="22" t="n">
        <x:v>1</x:v>
      </x:c>
      <x:c r="G88" s="22" t="n">
        <x:v>1</x:v>
      </x:c>
      <x:c r="H88" s="22" t="n">
        <x:v>0</x:v>
      </x:c>
      <x:c r="I88" s="22" t="n">
        <x:v>1</x:v>
      </x:c>
      <x:c r="J88" s="22" t="n">
        <x:v>0</x:v>
      </x:c>
      <x:c r="K88" s="22" t="n">
        <x:v>1</x:v>
      </x:c>
      <x:c r="L88" s="22" t="n">
        <x:v>0</x:v>
      </x:c>
      <x:c r="M88" s="22" t="n">
        <x:f>'Canonical Scorecard'!H78</x:f>
        <x:v>1</x:v>
      </x:c>
      <x:c r="N88" s="22" t="n">
        <x:f>'Canonical Scorecard'!I78</x:f>
        <x:v>1</x:v>
      </x:c>
      <x:c r="O88" s="22" t="n">
        <x:f>'Canonical Scorecard'!J78</x:f>
        <x:v>1</x:v>
      </x:c>
      <x:c r="P88" s="22" t="n">
        <x:f>'Canonical Scorecard'!K78</x:f>
        <x:v>1</x:v>
      </x:c>
      <x:c r="Q88" s="22" t="n">
        <x:f>'Canonical Scorecard'!L78</x:f>
        <x:v>1</x:v>
      </x:c>
      <x:c r="R88" s="22" t="n">
        <x:f>'Canonical Scorecard'!M78</x:f>
        <x:v>0</x:v>
      </x:c>
      <x:c r="S88" s="22" t="n">
        <x:f>'Canonical Scorecard'!N78</x:f>
        <x:v>1</x:v>
      </x:c>
      <x:c r="T88" s="22" t="n">
        <x:f>'Canonical Scorecard'!O78</x:f>
        <x:v>0</x:v>
      </x:c>
      <x:c r="U88" s="22" t="n">
        <x:f>'Canonical Scorecard'!P78</x:f>
        <x:v>1</x:v>
      </x:c>
      <x:c r="V88" s="22" t="n">
        <x:f>'Canonical Scorecard'!Q78</x:f>
        <x:v>0</x:v>
      </x:c>
      <x:c r="W88" s="22" t="n">
        <x:v>7</x:v>
      </x:c>
      <x:c r="X88" s="22" t="n">
        <x:f>'Canonical Scorecard'!R78</x:f>
        <x:v>7</x:v>
      </x:c>
      <x:c r="Y88" s="22" t="n">
        <x:f>SUM(--(C88=M88),--(D88=N88),--(E88=O88),--(F88=P88),--(G88=Q88),--(H88=R88),--(I88=S88),--(J88=T88),--(K88=U88),--(L88=V88))</x:f>
        <x:v>10</x:v>
      </x:c>
      <x:c r="Z88" s="22" t="str">
        <x:f>IF(W88=X88,"YES","NO")</x:f>
        <x:v>YES</x:v>
      </x:c>
      <x:c r="AA88" s="22" t="n">
        <x:f>ABS(W88-X88)</x:f>
        <x:v>0</x:v>
      </x:c>
    </x:row>
    <x:row r="89">
      <x:c r="A89" s="22" t="str">
        <x:v>V077</x:v>
      </x:c>
      <x:c r="B89" s="22" t="str">
        <x:v>Tableau</x:v>
      </x:c>
      <x:c r="C89" s="22" t="n">
        <x:v>1</x:v>
      </x:c>
      <x:c r="D89" s="22" t="n">
        <x:v>1</x:v>
      </x:c>
      <x:c r="E89" s="22" t="n">
        <x:v>1</x:v>
      </x:c>
      <x:c r="F89" s="22" t="n">
        <x:v>1</x:v>
      </x:c>
      <x:c r="G89" s="22" t="n">
        <x:v>0</x:v>
      </x:c>
      <x:c r="H89" s="22" t="n">
        <x:v>0</x:v>
      </x:c>
      <x:c r="I89" s="22" t="n">
        <x:v>0</x:v>
      </x:c>
      <x:c r="J89" s="22" t="n">
        <x:v>0</x:v>
      </x:c>
      <x:c r="K89" s="22" t="n">
        <x:v>1</x:v>
      </x:c>
      <x:c r="L89" s="22" t="n">
        <x:v>0</x:v>
      </x:c>
      <x:c r="M89" s="22" t="n">
        <x:f>'Canonical Scorecard'!H79</x:f>
        <x:v>1</x:v>
      </x:c>
      <x:c r="N89" s="22" t="n">
        <x:f>'Canonical Scorecard'!I79</x:f>
        <x:v>1</x:v>
      </x:c>
      <x:c r="O89" s="22" t="n">
        <x:f>'Canonical Scorecard'!J79</x:f>
        <x:v>1</x:v>
      </x:c>
      <x:c r="P89" s="22" t="n">
        <x:f>'Canonical Scorecard'!K79</x:f>
        <x:v>1</x:v>
      </x:c>
      <x:c r="Q89" s="22" t="n">
        <x:f>'Canonical Scorecard'!L79</x:f>
        <x:v>0</x:v>
      </x:c>
      <x:c r="R89" s="22" t="n">
        <x:f>'Canonical Scorecard'!M79</x:f>
        <x:v>0</x:v>
      </x:c>
      <x:c r="S89" s="22" t="n">
        <x:f>'Canonical Scorecard'!N79</x:f>
        <x:v>0</x:v>
      </x:c>
      <x:c r="T89" s="22" t="n">
        <x:f>'Canonical Scorecard'!O79</x:f>
        <x:v>0</x:v>
      </x:c>
      <x:c r="U89" s="22" t="n">
        <x:f>'Canonical Scorecard'!P79</x:f>
        <x:v>1</x:v>
      </x:c>
      <x:c r="V89" s="22" t="n">
        <x:f>'Canonical Scorecard'!Q79</x:f>
        <x:v>0</x:v>
      </x:c>
      <x:c r="W89" s="22" t="n">
        <x:v>5</x:v>
      </x:c>
      <x:c r="X89" s="22" t="n">
        <x:f>'Canonical Scorecard'!R79</x:f>
        <x:v>5</x:v>
      </x:c>
      <x:c r="Y89" s="22" t="n">
        <x:f>SUM(--(C89=M89),--(D89=N89),--(E89=O89),--(F89=P89),--(G89=Q89),--(H89=R89),--(I89=S89),--(J89=T89),--(K89=U89),--(L89=V89))</x:f>
        <x:v>10</x:v>
      </x:c>
      <x:c r="Z89" s="22" t="str">
        <x:f>IF(W89=X89,"YES","NO")</x:f>
        <x:v>YES</x:v>
      </x:c>
      <x:c r="AA89" s="22" t="n">
        <x:f>ABS(W89-X89)</x:f>
        <x:v>0</x:v>
      </x:c>
    </x:row>
    <x:row r="90">
      <x:c r="A90" s="22" t="str">
        <x:v>V078</x:v>
      </x:c>
      <x:c r="B90" s="22" t="str">
        <x:v>ThoughtSpot</x:v>
      </x:c>
      <x:c r="C90" s="22" t="n">
        <x:v>1</x:v>
      </x:c>
      <x:c r="D90" s="22" t="n">
        <x:v>1</x:v>
      </x:c>
      <x:c r="E90" s="22" t="n">
        <x:v>1</x:v>
      </x:c>
      <x:c r="F90" s="22" t="n">
        <x:v>1</x:v>
      </x:c>
      <x:c r="G90" s="22" t="n">
        <x:v>1</x:v>
      </x:c>
      <x:c r="H90" s="22" t="n">
        <x:v>1</x:v>
      </x:c>
      <x:c r="I90" s="22" t="n">
        <x:v>1</x:v>
      </x:c>
      <x:c r="J90" s="22" t="n">
        <x:v>1</x:v>
      </x:c>
      <x:c r="K90" s="22" t="n">
        <x:v>1</x:v>
      </x:c>
      <x:c r="L90" s="22" t="n">
        <x:v>1</x:v>
      </x:c>
      <x:c r="M90" s="22" t="n">
        <x:f>'Canonical Scorecard'!H80</x:f>
        <x:v>1</x:v>
      </x:c>
      <x:c r="N90" s="22" t="n">
        <x:f>'Canonical Scorecard'!I80</x:f>
        <x:v>1</x:v>
      </x:c>
      <x:c r="O90" s="22" t="n">
        <x:f>'Canonical Scorecard'!J80</x:f>
        <x:v>1</x:v>
      </x:c>
      <x:c r="P90" s="22" t="n">
        <x:f>'Canonical Scorecard'!K80</x:f>
        <x:v>1</x:v>
      </x:c>
      <x:c r="Q90" s="22" t="n">
        <x:f>'Canonical Scorecard'!L80</x:f>
        <x:v>1</x:v>
      </x:c>
      <x:c r="R90" s="22" t="n">
        <x:f>'Canonical Scorecard'!M80</x:f>
        <x:v>1</x:v>
      </x:c>
      <x:c r="S90" s="22" t="n">
        <x:f>'Canonical Scorecard'!N80</x:f>
        <x:v>1</x:v>
      </x:c>
      <x:c r="T90" s="22" t="n">
        <x:f>'Canonical Scorecard'!O80</x:f>
        <x:v>1</x:v>
      </x:c>
      <x:c r="U90" s="22" t="n">
        <x:f>'Canonical Scorecard'!P80</x:f>
        <x:v>1</x:v>
      </x:c>
      <x:c r="V90" s="22" t="n">
        <x:f>'Canonical Scorecard'!Q80</x:f>
        <x:v>1</x:v>
      </x:c>
      <x:c r="W90" s="22" t="n">
        <x:v>10</x:v>
      </x:c>
      <x:c r="X90" s="22" t="n">
        <x:f>'Canonical Scorecard'!R80</x:f>
        <x:v>10</x:v>
      </x:c>
      <x:c r="Y90" s="22" t="n">
        <x:f>SUM(--(C90=M90),--(D90=N90),--(E90=O90),--(F90=P90),--(G90=Q90),--(H90=R90),--(I90=S90),--(J90=T90),--(K90=U90),--(L90=V90))</x:f>
        <x:v>10</x:v>
      </x:c>
      <x:c r="Z90" s="22" t="str">
        <x:f>IF(W90=X90,"YES","NO")</x:f>
        <x:v>YES</x:v>
      </x:c>
      <x:c r="AA90" s="22" t="n">
        <x:f>ABS(W90-X90)</x:f>
        <x:v>0</x:v>
      </x:c>
    </x:row>
    <x:row r="91">
      <x:c r="A91" s="22" t="str">
        <x:v>V079</x:v>
      </x:c>
      <x:c r="B91" s="22" t="str">
        <x:v>Triple Whale</x:v>
      </x:c>
      <x:c r="C91" s="22" t="n">
        <x:v>1</x:v>
      </x:c>
      <x:c r="D91" s="22" t="n">
        <x:v>1</x:v>
      </x:c>
      <x:c r="E91" s="22" t="n">
        <x:v>1</x:v>
      </x:c>
      <x:c r="F91" s="22" t="n">
        <x:v>1</x:v>
      </x:c>
      <x:c r="G91" s="22" t="n">
        <x:v>0</x:v>
      </x:c>
      <x:c r="H91" s="22" t="n">
        <x:v>0</x:v>
      </x:c>
      <x:c r="I91" s="22" t="n">
        <x:v>0</x:v>
      </x:c>
      <x:c r="J91" s="22" t="n">
        <x:v>0</x:v>
      </x:c>
      <x:c r="K91" s="22" t="n">
        <x:v>1</x:v>
      </x:c>
      <x:c r="L91" s="22" t="n">
        <x:v>0</x:v>
      </x:c>
      <x:c r="M91" s="22" t="n">
        <x:f>'Canonical Scorecard'!H81</x:f>
        <x:v>1</x:v>
      </x:c>
      <x:c r="N91" s="22" t="n">
        <x:f>'Canonical Scorecard'!I81</x:f>
        <x:v>1</x:v>
      </x:c>
      <x:c r="O91" s="22" t="n">
        <x:f>'Canonical Scorecard'!J81</x:f>
        <x:v>1</x:v>
      </x:c>
      <x:c r="P91" s="22" t="n">
        <x:f>'Canonical Scorecard'!K81</x:f>
        <x:v>1</x:v>
      </x:c>
      <x:c r="Q91" s="22" t="n">
        <x:f>'Canonical Scorecard'!L81</x:f>
        <x:v>0</x:v>
      </x:c>
      <x:c r="R91" s="22" t="n">
        <x:f>'Canonical Scorecard'!M81</x:f>
        <x:v>0</x:v>
      </x:c>
      <x:c r="S91" s="22" t="n">
        <x:f>'Canonical Scorecard'!N81</x:f>
        <x:v>0</x:v>
      </x:c>
      <x:c r="T91" s="22" t="n">
        <x:f>'Canonical Scorecard'!O81</x:f>
        <x:v>0</x:v>
      </x:c>
      <x:c r="U91" s="22" t="n">
        <x:f>'Canonical Scorecard'!P81</x:f>
        <x:v>1</x:v>
      </x:c>
      <x:c r="V91" s="22" t="n">
        <x:f>'Canonical Scorecard'!Q81</x:f>
        <x:v>0</x:v>
      </x:c>
      <x:c r="W91" s="22" t="n">
        <x:v>5</x:v>
      </x:c>
      <x:c r="X91" s="22" t="n">
        <x:f>'Canonical Scorecard'!R81</x:f>
        <x:v>5</x:v>
      </x:c>
      <x:c r="Y91" s="22" t="n">
        <x:f>SUM(--(C91=M91),--(D91=N91),--(E91=O91),--(F91=P91),--(G91=Q91),--(H91=R91),--(I91=S91),--(J91=T91),--(K91=U91),--(L91=V91))</x:f>
        <x:v>10</x:v>
      </x:c>
      <x:c r="Z91" s="22" t="str">
        <x:f>IF(W91=X91,"YES","NO")</x:f>
        <x:v>YES</x:v>
      </x:c>
      <x:c r="AA91" s="22" t="n">
        <x:f>ABS(W91-X91)</x:f>
        <x:v>0</x:v>
      </x:c>
    </x:row>
    <x:row r="92">
      <x:c r="A92" s="22" t="str">
        <x:v>V080</x:v>
      </x:c>
      <x:c r="B92" s="22" t="str">
        <x:v>Twilio Segment</x:v>
      </x:c>
      <x:c r="C92" s="22" t="n">
        <x:v>0</x:v>
      </x:c>
      <x:c r="D92" s="22" t="n">
        <x:v>1</x:v>
      </x:c>
      <x:c r="E92" s="22" t="n">
        <x:v>0</x:v>
      </x:c>
      <x:c r="F92" s="22" t="n">
        <x:v>1</x:v>
      </x:c>
      <x:c r="G92" s="22" t="n">
        <x:v>0</x:v>
      </x:c>
      <x:c r="H92" s="22" t="n">
        <x:v>0</x:v>
      </x:c>
      <x:c r="I92" s="22" t="n">
        <x:v>0</x:v>
      </x:c>
      <x:c r="J92" s="22" t="n">
        <x:v>0</x:v>
      </x:c>
      <x:c r="K92" s="22" t="n">
        <x:v>0</x:v>
      </x:c>
      <x:c r="L92" s="22" t="n">
        <x:v>0</x:v>
      </x:c>
      <x:c r="M92" s="22" t="n">
        <x:f>'Canonical Scorecard'!H82</x:f>
        <x:v>0</x:v>
      </x:c>
      <x:c r="N92" s="22" t="n">
        <x:f>'Canonical Scorecard'!I82</x:f>
        <x:v>1</x:v>
      </x:c>
      <x:c r="O92" s="22" t="n">
        <x:f>'Canonical Scorecard'!J82</x:f>
        <x:v>0</x:v>
      </x:c>
      <x:c r="P92" s="22" t="n">
        <x:f>'Canonical Scorecard'!K82</x:f>
        <x:v>1</x:v>
      </x:c>
      <x:c r="Q92" s="22" t="n">
        <x:f>'Canonical Scorecard'!L82</x:f>
        <x:v>0</x:v>
      </x:c>
      <x:c r="R92" s="22" t="n">
        <x:f>'Canonical Scorecard'!M82</x:f>
        <x:v>0</x:v>
      </x:c>
      <x:c r="S92" s="22" t="n">
        <x:f>'Canonical Scorecard'!N82</x:f>
        <x:v>0</x:v>
      </x:c>
      <x:c r="T92" s="22" t="n">
        <x:f>'Canonical Scorecard'!O82</x:f>
        <x:v>0</x:v>
      </x:c>
      <x:c r="U92" s="22" t="n">
        <x:f>'Canonical Scorecard'!P82</x:f>
        <x:v>0</x:v>
      </x:c>
      <x:c r="V92" s="22" t="n">
        <x:f>'Canonical Scorecard'!Q82</x:f>
        <x:v>0</x:v>
      </x:c>
      <x:c r="W92" s="22" t="n">
        <x:v>2</x:v>
      </x:c>
      <x:c r="X92" s="22" t="n">
        <x:f>'Canonical Scorecard'!R82</x:f>
        <x:v>2</x:v>
      </x:c>
      <x:c r="Y92" s="22" t="n">
        <x:f>SUM(--(C92=M92),--(D92=N92),--(E92=O92),--(F92=P92),--(G92=Q92),--(H92=R92),--(I92=S92),--(J92=T92),--(K92=U92),--(L92=V92))</x:f>
        <x:v>10</x:v>
      </x:c>
      <x:c r="Z92" s="22" t="str">
        <x:f>IF(W92=X92,"YES","NO")</x:f>
        <x:v>YES</x:v>
      </x:c>
      <x:c r="AA92" s="22" t="n">
        <x:f>ABS(W92-X92)</x:f>
        <x:v>0</x:v>
      </x:c>
    </x:row>
    <x:row r="93">
      <x:c r="A93" s="22" t="str">
        <x:v>V081</x:v>
      </x:c>
      <x:c r="B93" s="22" t="str">
        <x:v>Ada</x:v>
      </x:c>
      <x:c r="C93" s="22" t="n">
        <x:v>0</x:v>
      </x:c>
      <x:c r="D93" s="22" t="n">
        <x:v>1</x:v>
      </x:c>
      <x:c r="E93" s="22" t="n">
        <x:v>0</x:v>
      </x:c>
      <x:c r="F93" s="22" t="n">
        <x:v>1</x:v>
      </x:c>
      <x:c r="G93" s="22" t="n">
        <x:v>0</x:v>
      </x:c>
      <x:c r="H93" s="22" t="n">
        <x:v>0</x:v>
      </x:c>
      <x:c r="I93" s="22" t="n">
        <x:v>0</x:v>
      </x:c>
      <x:c r="J93" s="22" t="n">
        <x:v>0</x:v>
      </x:c>
      <x:c r="K93" s="22" t="n">
        <x:v>0</x:v>
      </x:c>
      <x:c r="L93" s="22" t="n">
        <x:v>0</x:v>
      </x:c>
      <x:c r="M93" s="22" t="n">
        <x:f>'Canonical Scorecard'!H83</x:f>
        <x:v>0</x:v>
      </x:c>
      <x:c r="N93" s="22" t="n">
        <x:f>'Canonical Scorecard'!I83</x:f>
        <x:v>1</x:v>
      </x:c>
      <x:c r="O93" s="22" t="n">
        <x:f>'Canonical Scorecard'!J83</x:f>
        <x:v>0</x:v>
      </x:c>
      <x:c r="P93" s="22" t="n">
        <x:f>'Canonical Scorecard'!K83</x:f>
        <x:v>1</x:v>
      </x:c>
      <x:c r="Q93" s="22" t="n">
        <x:f>'Canonical Scorecard'!L83</x:f>
        <x:v>0</x:v>
      </x:c>
      <x:c r="R93" s="22" t="n">
        <x:f>'Canonical Scorecard'!M83</x:f>
        <x:v>0</x:v>
      </x:c>
      <x:c r="S93" s="22" t="n">
        <x:f>'Canonical Scorecard'!N83</x:f>
        <x:v>0</x:v>
      </x:c>
      <x:c r="T93" s="22" t="n">
        <x:f>'Canonical Scorecard'!O83</x:f>
        <x:v>0</x:v>
      </x:c>
      <x:c r="U93" s="22" t="n">
        <x:f>'Canonical Scorecard'!P83</x:f>
        <x:v>0</x:v>
      </x:c>
      <x:c r="V93" s="22" t="n">
        <x:f>'Canonical Scorecard'!Q83</x:f>
        <x:v>0</x:v>
      </x:c>
      <x:c r="W93" s="22" t="n">
        <x:v>2</x:v>
      </x:c>
      <x:c r="X93" s="22" t="n">
        <x:f>'Canonical Scorecard'!R83</x:f>
        <x:v>2</x:v>
      </x:c>
      <x:c r="Y93" s="22" t="n">
        <x:f>SUM(--(C93=M93),--(D93=N93),--(E93=O93),--(F93=P93),--(G93=Q93),--(H93=R93),--(I93=S93),--(J93=T93),--(K93=U93),--(L93=V93))</x:f>
        <x:v>10</x:v>
      </x:c>
      <x:c r="Z93" s="22" t="str">
        <x:f>IF(W93=X93,"YES","NO")</x:f>
        <x:v>YES</x:v>
      </x:c>
      <x:c r="AA93" s="22" t="n">
        <x:f>ABS(W93-X93)</x:f>
        <x:v>0</x:v>
      </x:c>
    </x:row>
    <x:row r="94">
      <x:c r="A94" s="22" t="str">
        <x:v>V082</x:v>
      </x:c>
      <x:c r="B94" s="22" t="str">
        <x:v>Decagon</x:v>
      </x:c>
      <x:c r="C94" s="22" t="n">
        <x:v>0</x:v>
      </x:c>
      <x:c r="D94" s="22" t="n">
        <x:v>0</x:v>
      </x:c>
      <x:c r="E94" s="22" t="n">
        <x:v>0</x:v>
      </x:c>
      <x:c r="F94" s="22" t="n">
        <x:v>1</x:v>
      </x:c>
      <x:c r="G94" s="22" t="n">
        <x:v>1</x:v>
      </x:c>
      <x:c r="H94" s="22" t="n">
        <x:v>1</x:v>
      </x:c>
      <x:c r="I94" s="22" t="n">
        <x:v>0</x:v>
      </x:c>
      <x:c r="J94" s="22" t="n">
        <x:v>0</x:v>
      </x:c>
      <x:c r="K94" s="22" t="n">
        <x:v>0</x:v>
      </x:c>
      <x:c r="L94" s="22" t="n">
        <x:v>0</x:v>
      </x:c>
      <x:c r="M94" s="22" t="n">
        <x:f>'Canonical Scorecard'!H84</x:f>
        <x:v>0</x:v>
      </x:c>
      <x:c r="N94" s="22" t="n">
        <x:f>'Canonical Scorecard'!I84</x:f>
        <x:v>0</x:v>
      </x:c>
      <x:c r="O94" s="22" t="n">
        <x:f>'Canonical Scorecard'!J84</x:f>
        <x:v>0</x:v>
      </x:c>
      <x:c r="P94" s="22" t="n">
        <x:f>'Canonical Scorecard'!K84</x:f>
        <x:v>1</x:v>
      </x:c>
      <x:c r="Q94" s="22" t="n">
        <x:f>'Canonical Scorecard'!L84</x:f>
        <x:v>1</x:v>
      </x:c>
      <x:c r="R94" s="22" t="n">
        <x:f>'Canonical Scorecard'!M84</x:f>
        <x:v>1</x:v>
      </x:c>
      <x:c r="S94" s="22" t="n">
        <x:f>'Canonical Scorecard'!N84</x:f>
        <x:v>0</x:v>
      </x:c>
      <x:c r="T94" s="22" t="n">
        <x:f>'Canonical Scorecard'!O84</x:f>
        <x:v>0</x:v>
      </x:c>
      <x:c r="U94" s="22" t="n">
        <x:f>'Canonical Scorecard'!P84</x:f>
        <x:v>0</x:v>
      </x:c>
      <x:c r="V94" s="22" t="n">
        <x:f>'Canonical Scorecard'!Q84</x:f>
        <x:v>0</x:v>
      </x:c>
      <x:c r="W94" s="22" t="n">
        <x:v>3</x:v>
      </x:c>
      <x:c r="X94" s="22" t="n">
        <x:f>'Canonical Scorecard'!R84</x:f>
        <x:v>3</x:v>
      </x:c>
      <x:c r="Y94" s="22" t="n">
        <x:f>SUM(--(C94=M94),--(D94=N94),--(E94=O94),--(F94=P94),--(G94=Q94),--(H94=R94),--(I94=S94),--(J94=T94),--(K94=U94),--(L94=V94))</x:f>
        <x:v>10</x:v>
      </x:c>
      <x:c r="Z94" s="22" t="str">
        <x:f>IF(W94=X94,"YES","NO")</x:f>
        <x:v>YES</x:v>
      </x:c>
      <x:c r="AA94" s="22" t="n">
        <x:f>ABS(W94-X94)</x:f>
        <x:v>0</x:v>
      </x:c>
    </x:row>
    <x:row r="95">
      <x:c r="A95" s="22" t="str">
        <x:v>V083</x:v>
      </x:c>
      <x:c r="B95" s="22" t="str">
        <x:v>Dixa</x:v>
      </x:c>
      <x:c r="C95" s="22" t="n">
        <x:v>1</x:v>
      </x:c>
      <x:c r="D95" s="22" t="n">
        <x:v>1</x:v>
      </x:c>
      <x:c r="E95" s="22" t="n">
        <x:v>1</x:v>
      </x:c>
      <x:c r="F95" s="22" t="n">
        <x:v>1</x:v>
      </x:c>
      <x:c r="G95" s="22" t="n">
        <x:v>1</x:v>
      </x:c>
      <x:c r="H95" s="22" t="n">
        <x:v>0</x:v>
      </x:c>
      <x:c r="I95" s="22" t="n">
        <x:v>0</x:v>
      </x:c>
      <x:c r="J95" s="22" t="n">
        <x:v>0</x:v>
      </x:c>
      <x:c r="K95" s="22" t="n">
        <x:v>0</x:v>
      </x:c>
      <x:c r="L95" s="22" t="n">
        <x:v>0</x:v>
      </x:c>
      <x:c r="M95" s="22" t="n">
        <x:f>'Canonical Scorecard'!H85</x:f>
        <x:v>1</x:v>
      </x:c>
      <x:c r="N95" s="22" t="n">
        <x:f>'Canonical Scorecard'!I85</x:f>
        <x:v>1</x:v>
      </x:c>
      <x:c r="O95" s="22" t="n">
        <x:f>'Canonical Scorecard'!J85</x:f>
        <x:v>0</x:v>
      </x:c>
      <x:c r="P95" s="22" t="n">
        <x:f>'Canonical Scorecard'!K85</x:f>
        <x:v>1</x:v>
      </x:c>
      <x:c r="Q95" s="22" t="n">
        <x:f>'Canonical Scorecard'!L85</x:f>
        <x:v>1</x:v>
      </x:c>
      <x:c r="R95" s="22" t="n">
        <x:f>'Canonical Scorecard'!M85</x:f>
        <x:v>0</x:v>
      </x:c>
      <x:c r="S95" s="22" t="n">
        <x:f>'Canonical Scorecard'!N85</x:f>
        <x:v>0</x:v>
      </x:c>
      <x:c r="T95" s="22" t="n">
        <x:f>'Canonical Scorecard'!O85</x:f>
        <x:v>0</x:v>
      </x:c>
      <x:c r="U95" s="22" t="n">
        <x:f>'Canonical Scorecard'!P85</x:f>
        <x:v>0</x:v>
      </x:c>
      <x:c r="V95" s="22" t="n">
        <x:f>'Canonical Scorecard'!Q85</x:f>
        <x:v>0</x:v>
      </x:c>
      <x:c r="W95" s="22" t="n">
        <x:v>5</x:v>
      </x:c>
      <x:c r="X95" s="22" t="n">
        <x:f>'Canonical Scorecard'!R85</x:f>
        <x:v>4</x:v>
      </x:c>
      <x:c r="Y95" s="22" t="n">
        <x:f>SUM(--(C95=M95),--(D95=N95),--(E95=O95),--(F95=P95),--(G95=Q95),--(H95=R95),--(I95=S95),--(J95=T95),--(K95=U95),--(L95=V95))</x:f>
        <x:v>9</x:v>
      </x:c>
      <x:c r="Z95" s="22" t="str">
        <x:f>IF(W95=X95,"YES","NO")</x:f>
        <x:v>NO</x:v>
      </x:c>
      <x:c r="AA95" s="22" t="n">
        <x:f>ABS(W95-X95)</x:f>
        <x:v>1</x:v>
      </x:c>
    </x:row>
    <x:row r="96">
      <x:c r="A96" s="22" t="str">
        <x:v>V084</x:v>
      </x:c>
      <x:c r="B96" s="22" t="str">
        <x:v>Five9</x:v>
      </x:c>
      <x:c r="C96" s="22" t="n">
        <x:v>1</x:v>
      </x:c>
      <x:c r="D96" s="22" t="n">
        <x:v>1</x:v>
      </x:c>
      <x:c r="E96" s="22" t="n">
        <x:v>1</x:v>
      </x:c>
      <x:c r="F96" s="22" t="n">
        <x:v>1</x:v>
      </x:c>
      <x:c r="G96" s="22" t="n">
        <x:v>1</x:v>
      </x:c>
      <x:c r="H96" s="22" t="n">
        <x:v>1</x:v>
      </x:c>
      <x:c r="I96" s="22" t="n">
        <x:v>1</x:v>
      </x:c>
      <x:c r="J96" s="22" t="n">
        <x:v>0</x:v>
      </x:c>
      <x:c r="K96" s="22" t="n">
        <x:v>1</x:v>
      </x:c>
      <x:c r="L96" s="22" t="n">
        <x:v>0</x:v>
      </x:c>
      <x:c r="M96" s="22" t="n">
        <x:f>'Canonical Scorecard'!H86</x:f>
        <x:v>1</x:v>
      </x:c>
      <x:c r="N96" s="22" t="n">
        <x:f>'Canonical Scorecard'!I86</x:f>
        <x:v>1</x:v>
      </x:c>
      <x:c r="O96" s="22" t="n">
        <x:f>'Canonical Scorecard'!J86</x:f>
        <x:v>1</x:v>
      </x:c>
      <x:c r="P96" s="22" t="n">
        <x:f>'Canonical Scorecard'!K86</x:f>
        <x:v>1</x:v>
      </x:c>
      <x:c r="Q96" s="22" t="n">
        <x:f>'Canonical Scorecard'!L86</x:f>
        <x:v>1</x:v>
      </x:c>
      <x:c r="R96" s="22" t="n">
        <x:f>'Canonical Scorecard'!M86</x:f>
        <x:v>1</x:v>
      </x:c>
      <x:c r="S96" s="22" t="n">
        <x:f>'Canonical Scorecard'!N86</x:f>
        <x:v>1</x:v>
      </x:c>
      <x:c r="T96" s="22" t="n">
        <x:f>'Canonical Scorecard'!O86</x:f>
        <x:v>0</x:v>
      </x:c>
      <x:c r="U96" s="22" t="n">
        <x:f>'Canonical Scorecard'!P86</x:f>
        <x:v>1</x:v>
      </x:c>
      <x:c r="V96" s="22" t="n">
        <x:f>'Canonical Scorecard'!Q86</x:f>
        <x:v>0</x:v>
      </x:c>
      <x:c r="W96" s="22" t="n">
        <x:v>8</x:v>
      </x:c>
      <x:c r="X96" s="22" t="n">
        <x:f>'Canonical Scorecard'!R86</x:f>
        <x:v>8</x:v>
      </x:c>
      <x:c r="Y96" s="22" t="n">
        <x:f>SUM(--(C96=M96),--(D96=N96),--(E96=O96),--(F96=P96),--(G96=Q96),--(H96=R96),--(I96=S96),--(J96=T96),--(K96=U96),--(L96=V96))</x:f>
        <x:v>10</x:v>
      </x:c>
      <x:c r="Z96" s="22" t="str">
        <x:f>IF(W96=X96,"YES","NO")</x:f>
        <x:v>YES</x:v>
      </x:c>
      <x:c r="AA96" s="22" t="n">
        <x:f>ABS(W96-X96)</x:f>
        <x:v>0</x:v>
      </x:c>
    </x:row>
    <x:row r="97">
      <x:c r="A97" s="22" t="str">
        <x:v>V085</x:v>
      </x:c>
      <x:c r="B97" s="22" t="str">
        <x:v>Forethought</x:v>
      </x:c>
      <x:c r="C97" s="22" t="n">
        <x:v>0</x:v>
      </x:c>
      <x:c r="D97" s="22" t="n">
        <x:v>1</x:v>
      </x:c>
      <x:c r="E97" s="22" t="n">
        <x:v>0</x:v>
      </x:c>
      <x:c r="F97" s="22" t="n">
        <x:v>1</x:v>
      </x:c>
      <x:c r="G97" s="22" t="n">
        <x:v>0</x:v>
      </x:c>
      <x:c r="H97" s="22" t="n">
        <x:v>0</x:v>
      </x:c>
      <x:c r="I97" s="22" t="n">
        <x:v>0</x:v>
      </x:c>
      <x:c r="J97" s="22" t="n">
        <x:v>0</x:v>
      </x:c>
      <x:c r="K97" s="22" t="n">
        <x:v>0</x:v>
      </x:c>
      <x:c r="L97" s="22" t="n">
        <x:v>0</x:v>
      </x:c>
      <x:c r="M97" s="22" t="n">
        <x:f>'Canonical Scorecard'!H87</x:f>
        <x:v>0</x:v>
      </x:c>
      <x:c r="N97" s="22" t="n">
        <x:f>'Canonical Scorecard'!I87</x:f>
        <x:v>1</x:v>
      </x:c>
      <x:c r="O97" s="22" t="n">
        <x:f>'Canonical Scorecard'!J87</x:f>
        <x:v>0</x:v>
      </x:c>
      <x:c r="P97" s="22" t="n">
        <x:f>'Canonical Scorecard'!K87</x:f>
        <x:v>1</x:v>
      </x:c>
      <x:c r="Q97" s="22" t="n">
        <x:f>'Canonical Scorecard'!L87</x:f>
        <x:v>0</x:v>
      </x:c>
      <x:c r="R97" s="22" t="n">
        <x:f>'Canonical Scorecard'!M87</x:f>
        <x:v>0</x:v>
      </x:c>
      <x:c r="S97" s="22" t="n">
        <x:f>'Canonical Scorecard'!N87</x:f>
        <x:v>0</x:v>
      </x:c>
      <x:c r="T97" s="22" t="n">
        <x:f>'Canonical Scorecard'!O87</x:f>
        <x:v>0</x:v>
      </x:c>
      <x:c r="U97" s="22" t="n">
        <x:f>'Canonical Scorecard'!P87</x:f>
        <x:v>0</x:v>
      </x:c>
      <x:c r="V97" s="22" t="n">
        <x:f>'Canonical Scorecard'!Q87</x:f>
        <x:v>0</x:v>
      </x:c>
      <x:c r="W97" s="22" t="n">
        <x:v>2</x:v>
      </x:c>
      <x:c r="X97" s="22" t="n">
        <x:f>'Canonical Scorecard'!R87</x:f>
        <x:v>2</x:v>
      </x:c>
      <x:c r="Y97" s="22" t="n">
        <x:f>SUM(--(C97=M97),--(D97=N97),--(E97=O97),--(F97=P97),--(G97=Q97),--(H97=R97),--(I97=S97),--(J97=T97),--(K97=U97),--(L97=V97))</x:f>
        <x:v>10</x:v>
      </x:c>
      <x:c r="Z97" s="22" t="str">
        <x:f>IF(W97=X97,"YES","NO")</x:f>
        <x:v>YES</x:v>
      </x:c>
      <x:c r="AA97" s="22" t="n">
        <x:f>ABS(W97-X97)</x:f>
        <x:v>0</x:v>
      </x:c>
    </x:row>
    <x:row r="98">
      <x:c r="A98" s="22" t="str">
        <x:v>V086</x:v>
      </x:c>
      <x:c r="B98" s="22" t="str">
        <x:v>Freshworks Freshdesk</x:v>
      </x:c>
      <x:c r="C98" s="22" t="n">
        <x:v>1</x:v>
      </x:c>
      <x:c r="D98" s="22" t="n">
        <x:v>1</x:v>
      </x:c>
      <x:c r="E98" s="22" t="n">
        <x:v>1</x:v>
      </x:c>
      <x:c r="F98" s="22" t="n">
        <x:v>1</x:v>
      </x:c>
      <x:c r="G98" s="22" t="n">
        <x:v>1</x:v>
      </x:c>
      <x:c r="H98" s="22" t="n">
        <x:v>1</x:v>
      </x:c>
      <x:c r="I98" s="22" t="n">
        <x:v>0</x:v>
      </x:c>
      <x:c r="J98" s="22" t="n">
        <x:v>1</x:v>
      </x:c>
      <x:c r="K98" s="22" t="n">
        <x:v>1</x:v>
      </x:c>
      <x:c r="L98" s="22" t="n">
        <x:v>1</x:v>
      </x:c>
      <x:c r="M98" s="22" t="n">
        <x:f>'Canonical Scorecard'!H88</x:f>
        <x:v>1</x:v>
      </x:c>
      <x:c r="N98" s="22" t="n">
        <x:f>'Canonical Scorecard'!I88</x:f>
        <x:v>1</x:v>
      </x:c>
      <x:c r="O98" s="22" t="n">
        <x:f>'Canonical Scorecard'!J88</x:f>
        <x:v>1</x:v>
      </x:c>
      <x:c r="P98" s="22" t="n">
        <x:f>'Canonical Scorecard'!K88</x:f>
        <x:v>1</x:v>
      </x:c>
      <x:c r="Q98" s="22" t="n">
        <x:f>'Canonical Scorecard'!L88</x:f>
        <x:v>1</x:v>
      </x:c>
      <x:c r="R98" s="22" t="n">
        <x:f>'Canonical Scorecard'!M88</x:f>
        <x:v>1</x:v>
      </x:c>
      <x:c r="S98" s="22" t="n">
        <x:f>'Canonical Scorecard'!N88</x:f>
        <x:v>0</x:v>
      </x:c>
      <x:c r="T98" s="22" t="n">
        <x:f>'Canonical Scorecard'!O88</x:f>
        <x:v>1</x:v>
      </x:c>
      <x:c r="U98" s="22" t="n">
        <x:f>'Canonical Scorecard'!P88</x:f>
        <x:v>1</x:v>
      </x:c>
      <x:c r="V98" s="22" t="n">
        <x:f>'Canonical Scorecard'!Q88</x:f>
        <x:v>1</x:v>
      </x:c>
      <x:c r="W98" s="22" t="n">
        <x:v>9</x:v>
      </x:c>
      <x:c r="X98" s="22" t="n">
        <x:f>'Canonical Scorecard'!R88</x:f>
        <x:v>9</x:v>
      </x:c>
      <x:c r="Y98" s="22" t="n">
        <x:f>SUM(--(C98=M98),--(D98=N98),--(E98=O98),--(F98=P98),--(G98=Q98),--(H98=R98),--(I98=S98),--(J98=T98),--(K98=U98),--(L98=V98))</x:f>
        <x:v>10</x:v>
      </x:c>
      <x:c r="Z98" s="22" t="str">
        <x:f>IF(W98=X98,"YES","NO")</x:f>
        <x:v>YES</x:v>
      </x:c>
      <x:c r="AA98" s="22" t="n">
        <x:f>ABS(W98-X98)</x:f>
        <x:v>0</x:v>
      </x:c>
    </x:row>
    <x:row r="99">
      <x:c r="A99" s="22" t="str">
        <x:v>V087</x:v>
      </x:c>
      <x:c r="B99" s="22" t="str">
        <x:v>Front</x:v>
      </x:c>
      <x:c r="C99" s="22" t="n">
        <x:v>1</x:v>
      </x:c>
      <x:c r="D99" s="22" t="n">
        <x:v>1</x:v>
      </x:c>
      <x:c r="E99" s="22" t="n">
        <x:v>1</x:v>
      </x:c>
      <x:c r="F99" s="22" t="n">
        <x:v>1</x:v>
      </x:c>
      <x:c r="G99" s="22" t="n">
        <x:v>1</x:v>
      </x:c>
      <x:c r="H99" s="22" t="n">
        <x:v>1</x:v>
      </x:c>
      <x:c r="I99" s="22" t="n">
        <x:v>0</x:v>
      </x:c>
      <x:c r="J99" s="22" t="n">
        <x:v>1</x:v>
      </x:c>
      <x:c r="K99" s="22" t="n">
        <x:v>1</x:v>
      </x:c>
      <x:c r="L99" s="22" t="n">
        <x:v>1</x:v>
      </x:c>
      <x:c r="M99" s="22" t="n">
        <x:f>'Canonical Scorecard'!H89</x:f>
        <x:v>1</x:v>
      </x:c>
      <x:c r="N99" s="22" t="n">
        <x:f>'Canonical Scorecard'!I89</x:f>
        <x:v>1</x:v>
      </x:c>
      <x:c r="O99" s="22" t="n">
        <x:f>'Canonical Scorecard'!J89</x:f>
        <x:v>1</x:v>
      </x:c>
      <x:c r="P99" s="22" t="n">
        <x:f>'Canonical Scorecard'!K89</x:f>
        <x:v>1</x:v>
      </x:c>
      <x:c r="Q99" s="22" t="n">
        <x:f>'Canonical Scorecard'!L89</x:f>
        <x:v>1</x:v>
      </x:c>
      <x:c r="R99" s="22" t="n">
        <x:f>'Canonical Scorecard'!M89</x:f>
        <x:v>1</x:v>
      </x:c>
      <x:c r="S99" s="22" t="n">
        <x:f>'Canonical Scorecard'!N89</x:f>
        <x:v>0</x:v>
      </x:c>
      <x:c r="T99" s="22" t="n">
        <x:f>'Canonical Scorecard'!O89</x:f>
        <x:v>1</x:v>
      </x:c>
      <x:c r="U99" s="22" t="n">
        <x:f>'Canonical Scorecard'!P89</x:f>
        <x:v>1</x:v>
      </x:c>
      <x:c r="V99" s="22" t="n">
        <x:f>'Canonical Scorecard'!Q89</x:f>
        <x:v>1</x:v>
      </x:c>
      <x:c r="W99" s="22" t="n">
        <x:v>9</x:v>
      </x:c>
      <x:c r="X99" s="22" t="n">
        <x:f>'Canonical Scorecard'!R89</x:f>
        <x:v>9</x:v>
      </x:c>
      <x:c r="Y99" s="22" t="n">
        <x:f>SUM(--(C99=M99),--(D99=N99),--(E99=O99),--(F99=P99),--(G99=Q99),--(H99=R99),--(I99=S99),--(J99=T99),--(K99=U99),--(L99=V99))</x:f>
        <x:v>10</x:v>
      </x:c>
      <x:c r="Z99" s="22" t="str">
        <x:f>IF(W99=X99,"YES","NO")</x:f>
        <x:v>YES</x:v>
      </x:c>
      <x:c r="AA99" s="22" t="n">
        <x:f>ABS(W99-X99)</x:f>
        <x:v>0</x:v>
      </x:c>
    </x:row>
    <x:row r="100">
      <x:c r="A100" s="22" t="str">
        <x:v>V088</x:v>
      </x:c>
      <x:c r="B100" s="22" t="str">
        <x:v>Genesys Cloud CX</x:v>
      </x:c>
      <x:c r="C100" s="22" t="n">
        <x:v>1</x:v>
      </x:c>
      <x:c r="D100" s="22" t="n">
        <x:v>1</x:v>
      </x:c>
      <x:c r="E100" s="22" t="n">
        <x:v>1</x:v>
      </x:c>
      <x:c r="F100" s="22" t="n">
        <x:v>1</x:v>
      </x:c>
      <x:c r="G100" s="22" t="n">
        <x:v>1</x:v>
      </x:c>
      <x:c r="H100" s="22" t="n">
        <x:v>1</x:v>
      </x:c>
      <x:c r="I100" s="22" t="n">
        <x:v>1</x:v>
      </x:c>
      <x:c r="J100" s="22" t="n">
        <x:v>0</x:v>
      </x:c>
      <x:c r="K100" s="22" t="n">
        <x:v>1</x:v>
      </x:c>
      <x:c r="L100" s="22" t="n">
        <x:v>0</x:v>
      </x:c>
      <x:c r="M100" s="22" t="n">
        <x:f>'Canonical Scorecard'!H90</x:f>
        <x:v>1</x:v>
      </x:c>
      <x:c r="N100" s="22" t="n">
        <x:f>'Canonical Scorecard'!I90</x:f>
        <x:v>1</x:v>
      </x:c>
      <x:c r="O100" s="22" t="n">
        <x:f>'Canonical Scorecard'!J90</x:f>
        <x:v>1</x:v>
      </x:c>
      <x:c r="P100" s="22" t="n">
        <x:f>'Canonical Scorecard'!K90</x:f>
        <x:v>1</x:v>
      </x:c>
      <x:c r="Q100" s="22" t="n">
        <x:f>'Canonical Scorecard'!L90</x:f>
        <x:v>1</x:v>
      </x:c>
      <x:c r="R100" s="22" t="n">
        <x:f>'Canonical Scorecard'!M90</x:f>
        <x:v>1</x:v>
      </x:c>
      <x:c r="S100" s="22" t="n">
        <x:f>'Canonical Scorecard'!N90</x:f>
        <x:v>1</x:v>
      </x:c>
      <x:c r="T100" s="22" t="n">
        <x:f>'Canonical Scorecard'!O90</x:f>
        <x:v>0</x:v>
      </x:c>
      <x:c r="U100" s="22" t="n">
        <x:f>'Canonical Scorecard'!P90</x:f>
        <x:v>1</x:v>
      </x:c>
      <x:c r="V100" s="22" t="n">
        <x:f>'Canonical Scorecard'!Q90</x:f>
        <x:v>0</x:v>
      </x:c>
      <x:c r="W100" s="22" t="n">
        <x:v>8</x:v>
      </x:c>
      <x:c r="X100" s="22" t="n">
        <x:f>'Canonical Scorecard'!R90</x:f>
        <x:v>8</x:v>
      </x:c>
      <x:c r="Y100" s="22" t="n">
        <x:f>SUM(--(C100=M100),--(D100=N100),--(E100=O100),--(F100=P100),--(G100=Q100),--(H100=R100),--(I100=S100),--(J100=T100),--(K100=U100),--(L100=V100))</x:f>
        <x:v>10</x:v>
      </x:c>
      <x:c r="Z100" s="22" t="str">
        <x:f>IF(W100=X100,"YES","NO")</x:f>
        <x:v>YES</x:v>
      </x:c>
      <x:c r="AA100" s="22" t="n">
        <x:f>ABS(W100-X100)</x:f>
        <x:v>0</x:v>
      </x:c>
    </x:row>
    <x:row r="101">
      <x:c r="A101" s="22" t="str">
        <x:v>V089</x:v>
      </x:c>
      <x:c r="B101" s="22" t="str">
        <x:v>Gladly</x:v>
      </x:c>
      <x:c r="C101" s="22" t="n">
        <x:v>0</x:v>
      </x:c>
      <x:c r="D101" s="22" t="n">
        <x:v>0</x:v>
      </x:c>
      <x:c r="E101" s="22" t="n">
        <x:v>0</x:v>
      </x:c>
      <x:c r="F101" s="22" t="n">
        <x:v>1</x:v>
      </x:c>
      <x:c r="G101" s="22" t="n">
        <x:v>1</x:v>
      </x:c>
      <x:c r="H101" s="22" t="n">
        <x:v>0</x:v>
      </x:c>
      <x:c r="I101" s="22" t="n">
        <x:v>0</x:v>
      </x:c>
      <x:c r="J101" s="22" t="n">
        <x:v>0</x:v>
      </x:c>
      <x:c r="K101" s="22" t="n">
        <x:v>0</x:v>
      </x:c>
      <x:c r="L101" s="22" t="n">
        <x:v>0</x:v>
      </x:c>
      <x:c r="M101" s="22" t="n">
        <x:f>'Canonical Scorecard'!H91</x:f>
        <x:v>0</x:v>
      </x:c>
      <x:c r="N101" s="22" t="n">
        <x:f>'Canonical Scorecard'!I91</x:f>
        <x:v>0</x:v>
      </x:c>
      <x:c r="O101" s="22" t="n">
        <x:f>'Canonical Scorecard'!J91</x:f>
        <x:v>0</x:v>
      </x:c>
      <x:c r="P101" s="22" t="n">
        <x:f>'Canonical Scorecard'!K91</x:f>
        <x:v>1</x:v>
      </x:c>
      <x:c r="Q101" s="22" t="n">
        <x:f>'Canonical Scorecard'!L91</x:f>
        <x:v>0</x:v>
      </x:c>
      <x:c r="R101" s="22" t="n">
        <x:f>'Canonical Scorecard'!M91</x:f>
        <x:v>0</x:v>
      </x:c>
      <x:c r="S101" s="22" t="n">
        <x:f>'Canonical Scorecard'!N91</x:f>
        <x:v>0</x:v>
      </x:c>
      <x:c r="T101" s="22" t="n">
        <x:f>'Canonical Scorecard'!O91</x:f>
        <x:v>0</x:v>
      </x:c>
      <x:c r="U101" s="22" t="n">
        <x:f>'Canonical Scorecard'!P91</x:f>
        <x:v>0</x:v>
      </x:c>
      <x:c r="V101" s="22" t="n">
        <x:f>'Canonical Scorecard'!Q91</x:f>
        <x:v>0</x:v>
      </x:c>
      <x:c r="W101" s="22" t="n">
        <x:v>2</x:v>
      </x:c>
      <x:c r="X101" s="22" t="n">
        <x:f>'Canonical Scorecard'!R91</x:f>
        <x:v>1</x:v>
      </x:c>
      <x:c r="Y101" s="22" t="n">
        <x:f>SUM(--(C101=M101),--(D101=N101),--(E101=O101),--(F101=P101),--(G101=Q101),--(H101=R101),--(I101=S101),--(J101=T101),--(K101=U101),--(L101=V101))</x:f>
        <x:v>9</x:v>
      </x:c>
      <x:c r="Z101" s="22" t="str">
        <x:f>IF(W101=X101,"YES","NO")</x:f>
        <x:v>NO</x:v>
      </x:c>
      <x:c r="AA101" s="22" t="n">
        <x:f>ABS(W101-X101)</x:f>
        <x:v>1</x:v>
      </x:c>
    </x:row>
    <x:row r="102">
      <x:c r="A102" s="22" t="str">
        <x:v>V090</x:v>
      </x:c>
      <x:c r="B102" s="22" t="str">
        <x:v>Gorgias</x:v>
      </x:c>
      <x:c r="C102" s="22" t="n">
        <x:v>1</x:v>
      </x:c>
      <x:c r="D102" s="22" t="n">
        <x:v>1</x:v>
      </x:c>
      <x:c r="E102" s="22" t="n">
        <x:v>1</x:v>
      </x:c>
      <x:c r="F102" s="22" t="n">
        <x:v>1</x:v>
      </x:c>
      <x:c r="G102" s="22" t="n">
        <x:v>1</x:v>
      </x:c>
      <x:c r="H102" s="22" t="n">
        <x:v>1</x:v>
      </x:c>
      <x:c r="I102" s="22" t="n">
        <x:v>1</x:v>
      </x:c>
      <x:c r="J102" s="22" t="n">
        <x:v>1</x:v>
      </x:c>
      <x:c r="K102" s="22" t="n">
        <x:v>1</x:v>
      </x:c>
      <x:c r="L102" s="22" t="n">
        <x:v>1</x:v>
      </x:c>
      <x:c r="M102" s="22" t="n">
        <x:f>'Canonical Scorecard'!H92</x:f>
        <x:v>1</x:v>
      </x:c>
      <x:c r="N102" s="22" t="n">
        <x:f>'Canonical Scorecard'!I92</x:f>
        <x:v>1</x:v>
      </x:c>
      <x:c r="O102" s="22" t="n">
        <x:f>'Canonical Scorecard'!J92</x:f>
        <x:v>1</x:v>
      </x:c>
      <x:c r="P102" s="22" t="n">
        <x:f>'Canonical Scorecard'!K92</x:f>
        <x:v>1</x:v>
      </x:c>
      <x:c r="Q102" s="22" t="n">
        <x:f>'Canonical Scorecard'!L92</x:f>
        <x:v>1</x:v>
      </x:c>
      <x:c r="R102" s="22" t="n">
        <x:f>'Canonical Scorecard'!M92</x:f>
        <x:v>1</x:v>
      </x:c>
      <x:c r="S102" s="22" t="n">
        <x:f>'Canonical Scorecard'!N92</x:f>
        <x:v>1</x:v>
      </x:c>
      <x:c r="T102" s="22" t="n">
        <x:f>'Canonical Scorecard'!O92</x:f>
        <x:v>1</x:v>
      </x:c>
      <x:c r="U102" s="22" t="n">
        <x:f>'Canonical Scorecard'!P92</x:f>
        <x:v>1</x:v>
      </x:c>
      <x:c r="V102" s="22" t="n">
        <x:f>'Canonical Scorecard'!Q92</x:f>
        <x:v>1</x:v>
      </x:c>
      <x:c r="W102" s="22" t="n">
        <x:v>10</x:v>
      </x:c>
      <x:c r="X102" s="22" t="n">
        <x:f>'Canonical Scorecard'!R92</x:f>
        <x:v>10</x:v>
      </x:c>
      <x:c r="Y102" s="22" t="n">
        <x:f>SUM(--(C102=M102),--(D102=N102),--(E102=O102),--(F102=P102),--(G102=Q102),--(H102=R102),--(I102=S102),--(J102=T102),--(K102=U102),--(L102=V102))</x:f>
        <x:v>10</x:v>
      </x:c>
      <x:c r="Z102" s="22" t="str">
        <x:f>IF(W102=X102,"YES","NO")</x:f>
        <x:v>YES</x:v>
      </x:c>
      <x:c r="AA102" s="22" t="n">
        <x:f>ABS(W102-X102)</x:f>
        <x:v>0</x:v>
      </x:c>
    </x:row>
    <x:row r="103">
      <x:c r="A103" s="22" t="str">
        <x:v>V091</x:v>
      </x:c>
      <x:c r="B103" s="22" t="str">
        <x:v>Help Scout</x:v>
      </x:c>
      <x:c r="C103" s="22" t="n">
        <x:v>1</x:v>
      </x:c>
      <x:c r="D103" s="22" t="n">
        <x:v>1</x:v>
      </x:c>
      <x:c r="E103" s="22" t="n">
        <x:v>1</x:v>
      </x:c>
      <x:c r="F103" s="22" t="n">
        <x:v>1</x:v>
      </x:c>
      <x:c r="G103" s="22" t="n">
        <x:v>1</x:v>
      </x:c>
      <x:c r="H103" s="22" t="n">
        <x:v>1</x:v>
      </x:c>
      <x:c r="I103" s="22" t="n">
        <x:v>0</x:v>
      </x:c>
      <x:c r="J103" s="22" t="n">
        <x:v>1</x:v>
      </x:c>
      <x:c r="K103" s="22" t="n">
        <x:v>1</x:v>
      </x:c>
      <x:c r="L103" s="22" t="n">
        <x:v>1</x:v>
      </x:c>
      <x:c r="M103" s="22" t="n">
        <x:f>'Canonical Scorecard'!H93</x:f>
        <x:v>1</x:v>
      </x:c>
      <x:c r="N103" s="22" t="n">
        <x:f>'Canonical Scorecard'!I93</x:f>
        <x:v>1</x:v>
      </x:c>
      <x:c r="O103" s="22" t="n">
        <x:f>'Canonical Scorecard'!J93</x:f>
        <x:v>1</x:v>
      </x:c>
      <x:c r="P103" s="22" t="n">
        <x:f>'Canonical Scorecard'!K93</x:f>
        <x:v>1</x:v>
      </x:c>
      <x:c r="Q103" s="22" t="n">
        <x:f>'Canonical Scorecard'!L93</x:f>
        <x:v>1</x:v>
      </x:c>
      <x:c r="R103" s="22" t="n">
        <x:f>'Canonical Scorecard'!M93</x:f>
        <x:v>1</x:v>
      </x:c>
      <x:c r="S103" s="22" t="n">
        <x:f>'Canonical Scorecard'!N93</x:f>
        <x:v>0</x:v>
      </x:c>
      <x:c r="T103" s="22" t="n">
        <x:f>'Canonical Scorecard'!O93</x:f>
        <x:v>1</x:v>
      </x:c>
      <x:c r="U103" s="22" t="n">
        <x:f>'Canonical Scorecard'!P93</x:f>
        <x:v>1</x:v>
      </x:c>
      <x:c r="V103" s="22" t="n">
        <x:f>'Canonical Scorecard'!Q93</x:f>
        <x:v>1</x:v>
      </x:c>
      <x:c r="W103" s="22" t="n">
        <x:v>9</x:v>
      </x:c>
      <x:c r="X103" s="22" t="n">
        <x:f>'Canonical Scorecard'!R93</x:f>
        <x:v>9</x:v>
      </x:c>
      <x:c r="Y103" s="22" t="n">
        <x:f>SUM(--(C103=M103),--(D103=N103),--(E103=O103),--(F103=P103),--(G103=Q103),--(H103=R103),--(I103=S103),--(J103=T103),--(K103=U103),--(L103=V103))</x:f>
        <x:v>10</x:v>
      </x:c>
      <x:c r="Z103" s="22" t="str">
        <x:f>IF(W103=X103,"YES","NO")</x:f>
        <x:v>YES</x:v>
      </x:c>
      <x:c r="AA103" s="22" t="n">
        <x:f>ABS(W103-X103)</x:f>
        <x:v>0</x:v>
      </x:c>
    </x:row>
    <x:row r="104">
      <x:c r="A104" s="22" t="str">
        <x:v>V092</x:v>
      </x:c>
      <x:c r="B104" s="22" t="str">
        <x:v>Intercom</x:v>
      </x:c>
      <x:c r="C104" s="22" t="n">
        <x:v>1</x:v>
      </x:c>
      <x:c r="D104" s="22" t="n">
        <x:v>1</x:v>
      </x:c>
      <x:c r="E104" s="22" t="n">
        <x:v>1</x:v>
      </x:c>
      <x:c r="F104" s="22" t="n">
        <x:v>1</x:v>
      </x:c>
      <x:c r="G104" s="22" t="n">
        <x:v>1</x:v>
      </x:c>
      <x:c r="H104" s="22" t="n">
        <x:v>1</x:v>
      </x:c>
      <x:c r="I104" s="22" t="n">
        <x:v>0</x:v>
      </x:c>
      <x:c r="J104" s="22" t="n">
        <x:v>1</x:v>
      </x:c>
      <x:c r="K104" s="22" t="n">
        <x:v>1</x:v>
      </x:c>
      <x:c r="L104" s="22" t="n">
        <x:v>1</x:v>
      </x:c>
      <x:c r="M104" s="22" t="n">
        <x:f>'Canonical Scorecard'!H94</x:f>
        <x:v>1</x:v>
      </x:c>
      <x:c r="N104" s="22" t="n">
        <x:f>'Canonical Scorecard'!I94</x:f>
        <x:v>1</x:v>
      </x:c>
      <x:c r="O104" s="22" t="n">
        <x:f>'Canonical Scorecard'!J94</x:f>
        <x:v>1</x:v>
      </x:c>
      <x:c r="P104" s="22" t="n">
        <x:f>'Canonical Scorecard'!K94</x:f>
        <x:v>1</x:v>
      </x:c>
      <x:c r="Q104" s="22" t="n">
        <x:f>'Canonical Scorecard'!L94</x:f>
        <x:v>1</x:v>
      </x:c>
      <x:c r="R104" s="22" t="n">
        <x:f>'Canonical Scorecard'!M94</x:f>
        <x:v>1</x:v>
      </x:c>
      <x:c r="S104" s="22" t="n">
        <x:f>'Canonical Scorecard'!N94</x:f>
        <x:v>0</x:v>
      </x:c>
      <x:c r="T104" s="22" t="n">
        <x:f>'Canonical Scorecard'!O94</x:f>
        <x:v>1</x:v>
      </x:c>
      <x:c r="U104" s="22" t="n">
        <x:f>'Canonical Scorecard'!P94</x:f>
        <x:v>1</x:v>
      </x:c>
      <x:c r="V104" s="22" t="n">
        <x:f>'Canonical Scorecard'!Q94</x:f>
        <x:v>1</x:v>
      </x:c>
      <x:c r="W104" s="22" t="n">
        <x:v>9</x:v>
      </x:c>
      <x:c r="X104" s="22" t="n">
        <x:f>'Canonical Scorecard'!R94</x:f>
        <x:v>9</x:v>
      </x:c>
      <x:c r="Y104" s="22" t="n">
        <x:f>SUM(--(C104=M104),--(D104=N104),--(E104=O104),--(F104=P104),--(G104=Q104),--(H104=R104),--(I104=S104),--(J104=T104),--(K104=U104),--(L104=V104))</x:f>
        <x:v>10</x:v>
      </x:c>
      <x:c r="Z104" s="22" t="str">
        <x:f>IF(W104=X104,"YES","NO")</x:f>
        <x:v>YES</x:v>
      </x:c>
      <x:c r="AA104" s="22" t="n">
        <x:f>ABS(W104-X104)</x:f>
        <x:v>0</x:v>
      </x:c>
    </x:row>
    <x:row r="105">
      <x:c r="A105" s="22" t="str">
        <x:v>V093</x:v>
      </x:c>
      <x:c r="B105" s="22" t="str">
        <x:v>Kustomer</x:v>
      </x:c>
      <x:c r="C105" s="22" t="n">
        <x:v>0</x:v>
      </x:c>
      <x:c r="D105" s="22" t="n">
        <x:v>1</x:v>
      </x:c>
      <x:c r="E105" s="22" t="n">
        <x:v>0</x:v>
      </x:c>
      <x:c r="F105" s="22" t="n">
        <x:v>1</x:v>
      </x:c>
      <x:c r="G105" s="22" t="n">
        <x:v>0</x:v>
      </x:c>
      <x:c r="H105" s="22" t="n">
        <x:v>0</x:v>
      </x:c>
      <x:c r="I105" s="22" t="n">
        <x:v>0</x:v>
      </x:c>
      <x:c r="J105" s="22" t="n">
        <x:v>0</x:v>
      </x:c>
      <x:c r="K105" s="22" t="n">
        <x:v>0</x:v>
      </x:c>
      <x:c r="L105" s="22" t="n">
        <x:v>0</x:v>
      </x:c>
      <x:c r="M105" s="22" t="n">
        <x:f>'Canonical Scorecard'!H95</x:f>
        <x:v>0</x:v>
      </x:c>
      <x:c r="N105" s="22" t="n">
        <x:f>'Canonical Scorecard'!I95</x:f>
        <x:v>1</x:v>
      </x:c>
      <x:c r="O105" s="22" t="n">
        <x:f>'Canonical Scorecard'!J95</x:f>
        <x:v>0</x:v>
      </x:c>
      <x:c r="P105" s="22" t="n">
        <x:f>'Canonical Scorecard'!K95</x:f>
        <x:v>1</x:v>
      </x:c>
      <x:c r="Q105" s="22" t="n">
        <x:f>'Canonical Scorecard'!L95</x:f>
        <x:v>0</x:v>
      </x:c>
      <x:c r="R105" s="22" t="n">
        <x:f>'Canonical Scorecard'!M95</x:f>
        <x:v>0</x:v>
      </x:c>
      <x:c r="S105" s="22" t="n">
        <x:f>'Canonical Scorecard'!N95</x:f>
        <x:v>0</x:v>
      </x:c>
      <x:c r="T105" s="22" t="n">
        <x:f>'Canonical Scorecard'!O95</x:f>
        <x:v>0</x:v>
      </x:c>
      <x:c r="U105" s="22" t="n">
        <x:f>'Canonical Scorecard'!P95</x:f>
        <x:v>0</x:v>
      </x:c>
      <x:c r="V105" s="22" t="n">
        <x:f>'Canonical Scorecard'!Q95</x:f>
        <x:v>0</x:v>
      </x:c>
      <x:c r="W105" s="22" t="n">
        <x:v>2</x:v>
      </x:c>
      <x:c r="X105" s="22" t="n">
        <x:f>'Canonical Scorecard'!R95</x:f>
        <x:v>2</x:v>
      </x:c>
      <x:c r="Y105" s="22" t="n">
        <x:f>SUM(--(C105=M105),--(D105=N105),--(E105=O105),--(F105=P105),--(G105=Q105),--(H105=R105),--(I105=S105),--(J105=T105),--(K105=U105),--(L105=V105))</x:f>
        <x:v>10</x:v>
      </x:c>
      <x:c r="Z105" s="22" t="str">
        <x:f>IF(W105=X105,"YES","NO")</x:f>
        <x:v>YES</x:v>
      </x:c>
      <x:c r="AA105" s="22" t="n">
        <x:f>ABS(W105-X105)</x:f>
        <x:v>0</x:v>
      </x:c>
    </x:row>
    <x:row r="106">
      <x:c r="A106" s="22" t="str">
        <x:v>V094</x:v>
      </x:c>
      <x:c r="B106" s="22" t="str">
        <x:v>LivePerson</x:v>
      </x:c>
      <x:c r="C106" s="22" t="n">
        <x:v>0</x:v>
      </x:c>
      <x:c r="D106" s="22" t="n">
        <x:v>1</x:v>
      </x:c>
      <x:c r="E106" s="22" t="n">
        <x:v>0</x:v>
      </x:c>
      <x:c r="F106" s="22" t="n">
        <x:v>1</x:v>
      </x:c>
      <x:c r="G106" s="22" t="n">
        <x:v>1</x:v>
      </x:c>
      <x:c r="H106" s="22" t="n">
        <x:v>0</x:v>
      </x:c>
      <x:c r="I106" s="22" t="n">
        <x:v>0</x:v>
      </x:c>
      <x:c r="J106" s="22" t="n">
        <x:v>0</x:v>
      </x:c>
      <x:c r="K106" s="22" t="n">
        <x:v>0</x:v>
      </x:c>
      <x:c r="L106" s="22" t="n">
        <x:v>0</x:v>
      </x:c>
      <x:c r="M106" s="22" t="n">
        <x:f>'Canonical Scorecard'!H96</x:f>
        <x:v>0</x:v>
      </x:c>
      <x:c r="N106" s="22" t="n">
        <x:f>'Canonical Scorecard'!I96</x:f>
        <x:v>1</x:v>
      </x:c>
      <x:c r="O106" s="22" t="n">
        <x:f>'Canonical Scorecard'!J96</x:f>
        <x:v>0</x:v>
      </x:c>
      <x:c r="P106" s="22" t="n">
        <x:f>'Canonical Scorecard'!K96</x:f>
        <x:v>1</x:v>
      </x:c>
      <x:c r="Q106" s="22" t="n">
        <x:f>'Canonical Scorecard'!L96</x:f>
        <x:v>1</x:v>
      </x:c>
      <x:c r="R106" s="22" t="n">
        <x:f>'Canonical Scorecard'!M96</x:f>
        <x:v>0</x:v>
      </x:c>
      <x:c r="S106" s="22" t="n">
        <x:f>'Canonical Scorecard'!N96</x:f>
        <x:v>0</x:v>
      </x:c>
      <x:c r="T106" s="22" t="n">
        <x:f>'Canonical Scorecard'!O96</x:f>
        <x:v>0</x:v>
      </x:c>
      <x:c r="U106" s="22" t="n">
        <x:f>'Canonical Scorecard'!P96</x:f>
        <x:v>0</x:v>
      </x:c>
      <x:c r="V106" s="22" t="n">
        <x:f>'Canonical Scorecard'!Q96</x:f>
        <x:v>0</x:v>
      </x:c>
      <x:c r="W106" s="22" t="n">
        <x:v>3</x:v>
      </x:c>
      <x:c r="X106" s="22" t="n">
        <x:f>'Canonical Scorecard'!R96</x:f>
        <x:v>3</x:v>
      </x:c>
      <x:c r="Y106" s="22" t="n">
        <x:f>SUM(--(C106=M106),--(D106=N106),--(E106=O106),--(F106=P106),--(G106=Q106),--(H106=R106),--(I106=S106),--(J106=T106),--(K106=U106),--(L106=V106))</x:f>
        <x:v>10</x:v>
      </x:c>
      <x:c r="Z106" s="22" t="str">
        <x:f>IF(W106=X106,"YES","NO")</x:f>
        <x:v>YES</x:v>
      </x:c>
      <x:c r="AA106" s="22" t="n">
        <x:f>ABS(W106-X106)</x:f>
        <x:v>0</x:v>
      </x:c>
    </x:row>
    <x:row r="107">
      <x:c r="A107" s="22" t="str">
        <x:v>V095</x:v>
      </x:c>
      <x:c r="B107" s="22" t="str">
        <x:v>NICE CXone</x:v>
      </x:c>
      <x:c r="C107" s="22" t="n">
        <x:v>1</x:v>
      </x:c>
      <x:c r="D107" s="22" t="n">
        <x:v>1</x:v>
      </x:c>
      <x:c r="E107" s="22" t="n">
        <x:v>1</x:v>
      </x:c>
      <x:c r="F107" s="22" t="n">
        <x:v>1</x:v>
      </x:c>
      <x:c r="G107" s="22" t="n">
        <x:v>1</x:v>
      </x:c>
      <x:c r="H107" s="22" t="n">
        <x:v>1</x:v>
      </x:c>
      <x:c r="I107" s="22" t="n">
        <x:v>0</x:v>
      </x:c>
      <x:c r="J107" s="22" t="n">
        <x:v>1</x:v>
      </x:c>
      <x:c r="K107" s="22" t="n">
        <x:v>1</x:v>
      </x:c>
      <x:c r="L107" s="22" t="n">
        <x:v>1</x:v>
      </x:c>
      <x:c r="M107" s="22" t="n">
        <x:f>'Canonical Scorecard'!H97</x:f>
        <x:v>1</x:v>
      </x:c>
      <x:c r="N107" s="22" t="n">
        <x:f>'Canonical Scorecard'!I97</x:f>
        <x:v>1</x:v>
      </x:c>
      <x:c r="O107" s="22" t="n">
        <x:f>'Canonical Scorecard'!J97</x:f>
        <x:v>1</x:v>
      </x:c>
      <x:c r="P107" s="22" t="n">
        <x:f>'Canonical Scorecard'!K97</x:f>
        <x:v>1</x:v>
      </x:c>
      <x:c r="Q107" s="22" t="n">
        <x:f>'Canonical Scorecard'!L97</x:f>
        <x:v>1</x:v>
      </x:c>
      <x:c r="R107" s="22" t="n">
        <x:f>'Canonical Scorecard'!M97</x:f>
        <x:v>1</x:v>
      </x:c>
      <x:c r="S107" s="22" t="n">
        <x:f>'Canonical Scorecard'!N97</x:f>
        <x:v>0</x:v>
      </x:c>
      <x:c r="T107" s="22" t="n">
        <x:f>'Canonical Scorecard'!O97</x:f>
        <x:v>1</x:v>
      </x:c>
      <x:c r="U107" s="22" t="n">
        <x:f>'Canonical Scorecard'!P97</x:f>
        <x:v>1</x:v>
      </x:c>
      <x:c r="V107" s="22" t="n">
        <x:f>'Canonical Scorecard'!Q97</x:f>
        <x:v>1</x:v>
      </x:c>
      <x:c r="W107" s="22" t="n">
        <x:v>9</x:v>
      </x:c>
      <x:c r="X107" s="22" t="n">
        <x:f>'Canonical Scorecard'!R97</x:f>
        <x:v>9</x:v>
      </x:c>
      <x:c r="Y107" s="22" t="n">
        <x:f>SUM(--(C107=M107),--(D107=N107),--(E107=O107),--(F107=P107),--(G107=Q107),--(H107=R107),--(I107=S107),--(J107=T107),--(K107=U107),--(L107=V107))</x:f>
        <x:v>10</x:v>
      </x:c>
      <x:c r="Z107" s="22" t="str">
        <x:f>IF(W107=X107,"YES","NO")</x:f>
        <x:v>YES</x:v>
      </x:c>
      <x:c r="AA107" s="22" t="n">
        <x:f>ABS(W107-X107)</x:f>
        <x:v>0</x:v>
      </x:c>
    </x:row>
    <x:row r="108">
      <x:c r="A108" s="22" t="str">
        <x:v>V096</x:v>
      </x:c>
      <x:c r="B108" s="22" t="str">
        <x:v>Sierra</x:v>
      </x:c>
      <x:c r="C108" s="22" t="n">
        <x:v>0</x:v>
      </x:c>
      <x:c r="D108" s="22" t="n">
        <x:v>0</x:v>
      </x:c>
      <x:c r="E108" s="22" t="n">
        <x:v>0</x:v>
      </x:c>
      <x:c r="F108" s="22" t="n">
        <x:v>1</x:v>
      </x:c>
      <x:c r="G108" s="22" t="n">
        <x:v>1</x:v>
      </x:c>
      <x:c r="H108" s="22" t="n">
        <x:v>1</x:v>
      </x:c>
      <x:c r="I108" s="22" t="n">
        <x:v>0</x:v>
      </x:c>
      <x:c r="J108" s="22" t="n">
        <x:v>0</x:v>
      </x:c>
      <x:c r="K108" s="22" t="n">
        <x:v>0</x:v>
      </x:c>
      <x:c r="L108" s="22" t="n">
        <x:v>0</x:v>
      </x:c>
      <x:c r="M108" s="22" t="n">
        <x:f>'Canonical Scorecard'!H98</x:f>
        <x:v>0</x:v>
      </x:c>
      <x:c r="N108" s="22" t="n">
        <x:f>'Canonical Scorecard'!I98</x:f>
        <x:v>0</x:v>
      </x:c>
      <x:c r="O108" s="22" t="n">
        <x:f>'Canonical Scorecard'!J98</x:f>
        <x:v>0</x:v>
      </x:c>
      <x:c r="P108" s="22" t="n">
        <x:f>'Canonical Scorecard'!K98</x:f>
        <x:v>1</x:v>
      </x:c>
      <x:c r="Q108" s="22" t="n">
        <x:f>'Canonical Scorecard'!L98</x:f>
        <x:v>1</x:v>
      </x:c>
      <x:c r="R108" s="22" t="n">
        <x:f>'Canonical Scorecard'!M98</x:f>
        <x:v>1</x:v>
      </x:c>
      <x:c r="S108" s="22" t="n">
        <x:f>'Canonical Scorecard'!N98</x:f>
        <x:v>0</x:v>
      </x:c>
      <x:c r="T108" s="22" t="n">
        <x:f>'Canonical Scorecard'!O98</x:f>
        <x:v>0</x:v>
      </x:c>
      <x:c r="U108" s="22" t="n">
        <x:f>'Canonical Scorecard'!P98</x:f>
        <x:v>0</x:v>
      </x:c>
      <x:c r="V108" s="22" t="n">
        <x:f>'Canonical Scorecard'!Q98</x:f>
        <x:v>0</x:v>
      </x:c>
      <x:c r="W108" s="22" t="n">
        <x:v>3</x:v>
      </x:c>
      <x:c r="X108" s="22" t="n">
        <x:f>'Canonical Scorecard'!R98</x:f>
        <x:v>3</x:v>
      </x:c>
      <x:c r="Y108" s="22" t="n">
        <x:f>SUM(--(C108=M108),--(D108=N108),--(E108=O108),--(F108=P108),--(G108=Q108),--(H108=R108),--(I108=S108),--(J108=T108),--(K108=U108),--(L108=V108))</x:f>
        <x:v>10</x:v>
      </x:c>
      <x:c r="Z108" s="22" t="str">
        <x:f>IF(W108=X108,"YES","NO")</x:f>
        <x:v>YES</x:v>
      </x:c>
      <x:c r="AA108" s="22" t="n">
        <x:f>ABS(W108-X108)</x:f>
        <x:v>0</x:v>
      </x:c>
    </x:row>
    <x:row r="109">
      <x:c r="A109" s="22" t="str">
        <x:v>V097</x:v>
      </x:c>
      <x:c r="B109" s="22" t="str">
        <x:v>Talkdesk</x:v>
      </x:c>
      <x:c r="C109" s="22" t="n">
        <x:v>1</x:v>
      </x:c>
      <x:c r="D109" s="22" t="n">
        <x:v>1</x:v>
      </x:c>
      <x:c r="E109" s="22" t="n">
        <x:v>1</x:v>
      </x:c>
      <x:c r="F109" s="22" t="n">
        <x:v>1</x:v>
      </x:c>
      <x:c r="G109" s="22" t="n">
        <x:v>0</x:v>
      </x:c>
      <x:c r="H109" s="22" t="n">
        <x:v>0</x:v>
      </x:c>
      <x:c r="I109" s="22" t="n">
        <x:v>0</x:v>
      </x:c>
      <x:c r="J109" s="22" t="n">
        <x:v>0</x:v>
      </x:c>
      <x:c r="K109" s="22" t="n">
        <x:v>1</x:v>
      </x:c>
      <x:c r="L109" s="22" t="n">
        <x:v>0</x:v>
      </x:c>
      <x:c r="M109" s="22" t="n">
        <x:f>'Canonical Scorecard'!H99</x:f>
        <x:v>1</x:v>
      </x:c>
      <x:c r="N109" s="22" t="n">
        <x:f>'Canonical Scorecard'!I99</x:f>
        <x:v>1</x:v>
      </x:c>
      <x:c r="O109" s="22" t="n">
        <x:f>'Canonical Scorecard'!J99</x:f>
        <x:v>1</x:v>
      </x:c>
      <x:c r="P109" s="22" t="n">
        <x:f>'Canonical Scorecard'!K99</x:f>
        <x:v>1</x:v>
      </x:c>
      <x:c r="Q109" s="22" t="n">
        <x:f>'Canonical Scorecard'!L99</x:f>
        <x:v>0</x:v>
      </x:c>
      <x:c r="R109" s="22" t="n">
        <x:f>'Canonical Scorecard'!M99</x:f>
        <x:v>0</x:v>
      </x:c>
      <x:c r="S109" s="22" t="n">
        <x:f>'Canonical Scorecard'!N99</x:f>
        <x:v>0</x:v>
      </x:c>
      <x:c r="T109" s="22" t="n">
        <x:f>'Canonical Scorecard'!O99</x:f>
        <x:v>0</x:v>
      </x:c>
      <x:c r="U109" s="22" t="n">
        <x:f>'Canonical Scorecard'!P99</x:f>
        <x:v>1</x:v>
      </x:c>
      <x:c r="V109" s="22" t="n">
        <x:f>'Canonical Scorecard'!Q99</x:f>
        <x:v>0</x:v>
      </x:c>
      <x:c r="W109" s="22" t="n">
        <x:v>5</x:v>
      </x:c>
      <x:c r="X109" s="22" t="n">
        <x:f>'Canonical Scorecard'!R99</x:f>
        <x:v>5</x:v>
      </x:c>
      <x:c r="Y109" s="22" t="n">
        <x:f>SUM(--(C109=M109),--(D109=N109),--(E109=O109),--(F109=P109),--(G109=Q109),--(H109=R109),--(I109=S109),--(J109=T109),--(K109=U109),--(L109=V109))</x:f>
        <x:v>10</x:v>
      </x:c>
      <x:c r="Z109" s="22" t="str">
        <x:f>IF(W109=X109,"YES","NO")</x:f>
        <x:v>YES</x:v>
      </x:c>
      <x:c r="AA109" s="22" t="n">
        <x:f>ABS(W109-X109)</x:f>
        <x:v>0</x:v>
      </x:c>
    </x:row>
    <x:row r="110">
      <x:c r="A110" s="22" t="str">
        <x:v>V098</x:v>
      </x:c>
      <x:c r="B110" s="22" t="str">
        <x:v>Tidio</x:v>
      </x:c>
      <x:c r="C110" s="22" t="n">
        <x:v>1</x:v>
      </x:c>
      <x:c r="D110" s="22" t="n">
        <x:v>1</x:v>
      </x:c>
      <x:c r="E110" s="22" t="n">
        <x:v>1</x:v>
      </x:c>
      <x:c r="F110" s="22" t="n">
        <x:v>1</x:v>
      </x:c>
      <x:c r="G110" s="22" t="n">
        <x:v>1</x:v>
      </x:c>
      <x:c r="H110" s="22" t="n">
        <x:v>1</x:v>
      </x:c>
      <x:c r="I110" s="22" t="n">
        <x:v>1</x:v>
      </x:c>
      <x:c r="J110" s="22" t="n">
        <x:v>0</x:v>
      </x:c>
      <x:c r="K110" s="22" t="n">
        <x:v>1</x:v>
      </x:c>
      <x:c r="L110" s="22" t="n">
        <x:v>0</x:v>
      </x:c>
      <x:c r="M110" s="22" t="n">
        <x:f>'Canonical Scorecard'!H100</x:f>
        <x:v>1</x:v>
      </x:c>
      <x:c r="N110" s="22" t="n">
        <x:f>'Canonical Scorecard'!I100</x:f>
        <x:v>1</x:v>
      </x:c>
      <x:c r="O110" s="22" t="n">
        <x:f>'Canonical Scorecard'!J100</x:f>
        <x:v>1</x:v>
      </x:c>
      <x:c r="P110" s="22" t="n">
        <x:f>'Canonical Scorecard'!K100</x:f>
        <x:v>1</x:v>
      </x:c>
      <x:c r="Q110" s="22" t="n">
        <x:f>'Canonical Scorecard'!L100</x:f>
        <x:v>1</x:v>
      </x:c>
      <x:c r="R110" s="22" t="n">
        <x:f>'Canonical Scorecard'!M100</x:f>
        <x:v>1</x:v>
      </x:c>
      <x:c r="S110" s="22" t="n">
        <x:f>'Canonical Scorecard'!N100</x:f>
        <x:v>1</x:v>
      </x:c>
      <x:c r="T110" s="22" t="n">
        <x:f>'Canonical Scorecard'!O100</x:f>
        <x:v>0</x:v>
      </x:c>
      <x:c r="U110" s="22" t="n">
        <x:f>'Canonical Scorecard'!P100</x:f>
        <x:v>1</x:v>
      </x:c>
      <x:c r="V110" s="22" t="n">
        <x:f>'Canonical Scorecard'!Q100</x:f>
        <x:v>0</x:v>
      </x:c>
      <x:c r="W110" s="22" t="n">
        <x:v>8</x:v>
      </x:c>
      <x:c r="X110" s="22" t="n">
        <x:f>'Canonical Scorecard'!R100</x:f>
        <x:v>8</x:v>
      </x:c>
      <x:c r="Y110" s="22" t="n">
        <x:f>SUM(--(C110=M110),--(D110=N110),--(E110=O110),--(F110=P110),--(G110=Q110),--(H110=R110),--(I110=S110),--(J110=T110),--(K110=U110),--(L110=V110))</x:f>
        <x:v>10</x:v>
      </x:c>
      <x:c r="Z110" s="22" t="str">
        <x:f>IF(W110=X110,"YES","NO")</x:f>
        <x:v>YES</x:v>
      </x:c>
      <x:c r="AA110" s="22" t="n">
        <x:f>ABS(W110-X110)</x:f>
        <x:v>0</x:v>
      </x:c>
    </x:row>
    <x:row r="111">
      <x:c r="A111" s="22" t="str">
        <x:v>V099</x:v>
      </x:c>
      <x:c r="B111" s="22" t="str">
        <x:v>Zendesk</x:v>
      </x:c>
      <x:c r="C111" s="22" t="n">
        <x:v>1</x:v>
      </x:c>
      <x:c r="D111" s="22" t="n">
        <x:v>1</x:v>
      </x:c>
      <x:c r="E111" s="22" t="n">
        <x:v>1</x:v>
      </x:c>
      <x:c r="F111" s="22" t="n">
        <x:v>1</x:v>
      </x:c>
      <x:c r="G111" s="22" t="n">
        <x:v>1</x:v>
      </x:c>
      <x:c r="H111" s="22" t="n">
        <x:v>0</x:v>
      </x:c>
      <x:c r="I111" s="22" t="n">
        <x:v>0</x:v>
      </x:c>
      <x:c r="J111" s="22" t="n">
        <x:v>0</x:v>
      </x:c>
      <x:c r="K111" s="22" t="n">
        <x:v>1</x:v>
      </x:c>
      <x:c r="L111" s="22" t="n">
        <x:v>0</x:v>
      </x:c>
      <x:c r="M111" s="22" t="n">
        <x:f>'Canonical Scorecard'!H101</x:f>
        <x:v>1</x:v>
      </x:c>
      <x:c r="N111" s="22" t="n">
        <x:f>'Canonical Scorecard'!I101</x:f>
        <x:v>1</x:v>
      </x:c>
      <x:c r="O111" s="22" t="n">
        <x:f>'Canonical Scorecard'!J101</x:f>
        <x:v>1</x:v>
      </x:c>
      <x:c r="P111" s="22" t="n">
        <x:f>'Canonical Scorecard'!K101</x:f>
        <x:v>1</x:v>
      </x:c>
      <x:c r="Q111" s="22" t="n">
        <x:f>'Canonical Scorecard'!L101</x:f>
        <x:v>1</x:v>
      </x:c>
      <x:c r="R111" s="22" t="n">
        <x:f>'Canonical Scorecard'!M101</x:f>
        <x:v>0</x:v>
      </x:c>
      <x:c r="S111" s="22" t="n">
        <x:f>'Canonical Scorecard'!N101</x:f>
        <x:v>0</x:v>
      </x:c>
      <x:c r="T111" s="22" t="n">
        <x:f>'Canonical Scorecard'!O101</x:f>
        <x:v>0</x:v>
      </x:c>
      <x:c r="U111" s="22" t="n">
        <x:f>'Canonical Scorecard'!P101</x:f>
        <x:v>1</x:v>
      </x:c>
      <x:c r="V111" s="22" t="n">
        <x:f>'Canonical Scorecard'!Q101</x:f>
        <x:v>0</x:v>
      </x:c>
      <x:c r="W111" s="22" t="n">
        <x:v>6</x:v>
      </x:c>
      <x:c r="X111" s="22" t="n">
        <x:f>'Canonical Scorecard'!R101</x:f>
        <x:v>6</x:v>
      </x:c>
      <x:c r="Y111" s="22" t="n">
        <x:f>SUM(--(C111=M111),--(D111=N111),--(E111=O111),--(F111=P111),--(G111=Q111),--(H111=R111),--(I111=S111),--(J111=T111),--(K111=U111),--(L111=V111))</x:f>
        <x:v>10</x:v>
      </x:c>
      <x:c r="Z111" s="22" t="str">
        <x:f>IF(W111=X111,"YES","NO")</x:f>
        <x:v>YES</x:v>
      </x:c>
      <x:c r="AA111" s="22" t="n">
        <x:f>ABS(W111-X111)</x:f>
        <x:v>0</x:v>
      </x:c>
    </x:row>
    <x:row r="112">
      <x:c r="A112" s="22" t="str">
        <x:v>V100</x:v>
      </x:c>
      <x:c r="B112" s="22" t="str">
        <x:v>Zoho Desk</x:v>
      </x:c>
      <x:c r="C112" s="22" t="n">
        <x:v>1</x:v>
      </x:c>
      <x:c r="D112" s="22" t="n">
        <x:v>1</x:v>
      </x:c>
      <x:c r="E112" s="22" t="n">
        <x:v>1</x:v>
      </x:c>
      <x:c r="F112" s="22" t="n">
        <x:v>1</x:v>
      </x:c>
      <x:c r="G112" s="22" t="n">
        <x:v>0</x:v>
      </x:c>
      <x:c r="H112" s="22" t="n">
        <x:v>0</x:v>
      </x:c>
      <x:c r="I112" s="22" t="n">
        <x:v>0</x:v>
      </x:c>
      <x:c r="J112" s="22" t="n">
        <x:v>0</x:v>
      </x:c>
      <x:c r="K112" s="22" t="n">
        <x:v>1</x:v>
      </x:c>
      <x:c r="L112" s="22" t="n">
        <x:v>0</x:v>
      </x:c>
      <x:c r="M112" s="22" t="n">
        <x:f>'Canonical Scorecard'!H102</x:f>
        <x:v>1</x:v>
      </x:c>
      <x:c r="N112" s="22" t="n">
        <x:f>'Canonical Scorecard'!I102</x:f>
        <x:v>1</x:v>
      </x:c>
      <x:c r="O112" s="22" t="n">
        <x:f>'Canonical Scorecard'!J102</x:f>
        <x:v>1</x:v>
      </x:c>
      <x:c r="P112" s="22" t="n">
        <x:f>'Canonical Scorecard'!K102</x:f>
        <x:v>1</x:v>
      </x:c>
      <x:c r="Q112" s="22" t="n">
        <x:f>'Canonical Scorecard'!L102</x:f>
        <x:v>0</x:v>
      </x:c>
      <x:c r="R112" s="22" t="n">
        <x:f>'Canonical Scorecard'!M102</x:f>
        <x:v>0</x:v>
      </x:c>
      <x:c r="S112" s="22" t="n">
        <x:f>'Canonical Scorecard'!N102</x:f>
        <x:v>0</x:v>
      </x:c>
      <x:c r="T112" s="22" t="n">
        <x:f>'Canonical Scorecard'!O102</x:f>
        <x:v>0</x:v>
      </x:c>
      <x:c r="U112" s="22" t="n">
        <x:f>'Canonical Scorecard'!P102</x:f>
        <x:v>1</x:v>
      </x:c>
      <x:c r="V112" s="22" t="n">
        <x:f>'Canonical Scorecard'!Q102</x:f>
        <x:v>0</x:v>
      </x:c>
      <x:c r="W112" s="22" t="n">
        <x:v>5</x:v>
      </x:c>
      <x:c r="X112" s="22" t="n">
        <x:f>'Canonical Scorecard'!R102</x:f>
        <x:v>5</x:v>
      </x:c>
      <x:c r="Y112" s="22" t="n">
        <x:f>SUM(--(C112=M112),--(D112=N112),--(E112=O112),--(F112=P112),--(G112=Q112),--(H112=R112),--(I112=S112),--(J112=T112),--(K112=U112),--(L112=V112))</x:f>
        <x:v>10</x:v>
      </x:c>
      <x:c r="Z112" s="22" t="str">
        <x:f>IF(W112=X112,"YES","NO")</x:f>
        <x:v>YES</x:v>
      </x:c>
      <x:c r="AA112" s="22" t="n">
        <x:f>ABS(W112-X112)</x:f>
        <x:v>0</x:v>
      </x:c>
    </x:row>
  </x:sheetData>
  <x:mergeCells>
    <x:mergeCell ref="A1:Z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72" hidden="0" customWidth="1"/>
    <x:col min="3" max="3" width="24" hidden="0" customWidth="1"/>
  </x:cols>
  <x:sheetData>
    <x:row r="1">
      <x:c r="A1" s="5" t="str">
        <x:v>Publication Findings - final AI-adjudicated r4</x:v>
      </x:c>
      <x:c r="B1" s="5"/>
      <x:c r="C1" s="5"/>
      <x:c r="D1" s="5"/>
      <x:c r="E1" s="5"/>
      <x:c r="F1" s="5"/>
    </x:row>
    <x:row r="3">
      <x:c r="A3" s="15" t="str">
        <x:v>Finding ID</x:v>
      </x:c>
      <x:c r="B3" s="15" t="str">
        <x:v>Metric</x:v>
      </x:c>
      <x:c r="C3" s="15" t="str">
        <x:v>Formula-driven value</x:v>
      </x:c>
    </x:row>
    <x:row r="4">
      <x:c r="A4" s="22" t="str">
        <x:v>F01</x:v>
      </x:c>
      <x:c r="B4" s="22" t="str">
        <x:v>Vendor count</x:v>
      </x:c>
      <x:c r="C4" s="22" t="n">
        <x:f>'Executive Summary'!B4</x:f>
        <x:v>100</x:v>
      </x:c>
    </x:row>
    <x:row r="5">
      <x:c r="A5" s="22" t="str">
        <x:v>F02</x:v>
      </x:c>
      <x:c r="B5" s="22" t="str">
        <x:v>Mean score</x:v>
      </x:c>
      <x:c r="C5" s="30" t="n">
        <x:f>'Executive Summary'!B5</x:f>
        <x:v>4.29</x:v>
      </x:c>
    </x:row>
    <x:row r="6">
      <x:c r="A6" s="22" t="str">
        <x:v>F03</x:v>
      </x:c>
      <x:c r="B6" s="22" t="str">
        <x:v>Median score</x:v>
      </x:c>
      <x:c r="C6" s="30" t="n">
        <x:f>'Executive Summary'!B6</x:f>
        <x:v>5</x:v>
      </x:c>
    </x:row>
    <x:row r="7">
      <x:c r="A7" s="22" t="str">
        <x:v>F04</x:v>
      </x:c>
      <x:c r="B7" s="22" t="str">
        <x:v>Fully calculable count</x:v>
      </x:c>
      <x:c r="C7" s="22" t="n">
        <x:f>'Executive Summary'!B7</x:f>
        <x:v>12</x:v>
      </x:c>
    </x:row>
    <x:row r="8">
      <x:c r="A8" s="22" t="str">
        <x:v>F05</x:v>
      </x:c>
      <x:c r="B8" s="22" t="str">
        <x:v>Substantially calculable count</x:v>
      </x:c>
      <x:c r="C8" s="22" t="n">
        <x:f>'Executive Summary'!B8</x:f>
        <x:v>15</x:v>
      </x:c>
    </x:row>
    <x:row r="9">
      <x:c r="A9" s="22" t="str">
        <x:v>F06</x:v>
      </x:c>
      <x:c r="B9" s="22" t="str">
        <x:v>Partially calculable count</x:v>
      </x:c>
      <x:c r="C9" s="22" t="n">
        <x:f>'Executive Summary'!B9</x:f>
        <x:v>28</x:v>
      </x:c>
    </x:row>
    <x:row r="10">
      <x:c r="A10" s="22" t="str">
        <x:v>F07</x:v>
      </x:c>
      <x:c r="B10" s="22" t="str">
        <x:v>Limited disclosure count</x:v>
      </x:c>
      <x:c r="C10" s="22" t="n">
        <x:f>'Executive Summary'!B10</x:f>
        <x:v>31</x:v>
      </x:c>
    </x:row>
    <x:row r="11">
      <x:c r="A11" s="22" t="str">
        <x:v>F08</x:v>
      </x:c>
      <x:c r="B11" s="22" t="str">
        <x:v>Not publicly calculable count</x:v>
      </x:c>
      <x:c r="C11" s="22" t="n">
        <x:f>'Executive Summary'!B11</x:f>
        <x:v>14</x:v>
      </x:c>
    </x:row>
    <x:row r="12">
      <x:c r="A12" s="22" t="str">
        <x:v>F09</x:v>
      </x:c>
      <x:c r="B12" s="22" t="str">
        <x:v>C8 pass count</x:v>
      </x:c>
      <x:c r="C12" s="22" t="n">
        <x:f>'Criterion Rates'!C11</x:f>
        <x:v>13</x:v>
      </x:c>
    </x:row>
    <x:row r="13">
      <x:c r="A13" s="22" t="str">
        <x:v>F10</x:v>
      </x:c>
      <x:c r="B13" s="22" t="str">
        <x:v>C10 pass count</x:v>
      </x:c>
      <x:c r="C13" s="22" t="n">
        <x:f>'Criterion Rates'!C13</x:f>
        <x:v>11</x:v>
      </x:c>
    </x:row>
    <x:row r="14">
      <x:c r="A14" s="22"/>
      <x:c r="B14" s="22"/>
      <x:c r="C14" s="22"/>
    </x:row>
    <x:row r="15">
      <x:c r="A15" s="15" t="str">
        <x:v>Statement ID</x:v>
      </x:c>
      <x:c r="B15" s="15" t="str">
        <x:v>Formula-driven statement</x:v>
      </x:c>
      <x:c r="C15" s="15" t="str">
        <x:v>Status</x:v>
      </x:c>
    </x:row>
    <x:row r="16">
      <x:c r="A16" s="22" t="str">
        <x:v>S01</x:v>
      </x:c>
      <x:c r="B16" s="22" t="str">
        <x:v>The frozen final sample contains 100 named vendors.</x:v>
      </x:c>
      <x:c r="C16" s="22" t="str">
        <x:v>Final fact</x:v>
      </x:c>
    </x:row>
    <x:row r="17">
      <x:c r="A17" s="22" t="str">
        <x:v>S02</x:v>
      </x:c>
      <x:c r="B17" s="22" t="str">
        <x:f>"The mean candidate transparency score is "&amp;TEXT(C5,"0.00")&amp;"/10; the median is "&amp;TEXT(C6,"0")&amp;"/10."</x:f>
        <x:v>The mean candidate transparency score is 4.29/10; the median is 5/10.</x:v>
      </x:c>
      <x:c r="C17" s="22" t="str">
        <x:v>Final fact</x:v>
      </x:c>
    </x:row>
    <x:row r="18">
      <x:c r="A18" s="22" t="str">
        <x:v>S03</x:v>
      </x:c>
      <x:c r="B18" s="22" t="str">
        <x:f>"Only "&amp;TEXT(C12,"0")&amp;" vendors disclose an incremental/overage price under C8."</x:f>
        <x:v>Only 13 vendors disclose an incremental/overage price under C8.</x:v>
      </x:c>
      <x:c r="C18" s="22" t="str">
        <x:v>Final fact</x:v>
      </x:c>
    </x:row>
    <x:row r="19">
      <x:c r="A19" s="22" t="str">
        <x:v>S04</x:v>
      </x:c>
      <x:c r="B19" s="22" t="str">
        <x:f>"Only "&amp;TEXT(C13,"0")&amp;" vendors make marginal AI usage cost calculable under C10."</x:f>
        <x:v>Only 11 vendors make marginal AI usage cost calculable under C10.</x:v>
      </x:c>
      <x:c r="C19" s="22" t="str">
        <x:v>Final fact</x:v>
      </x:c>
    </x:row>
  </x:sheetData>
  <x:mergeCells>
    <x:mergeCell ref="A1:F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6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</x:cols>
  <x:sheetData>
    <x:row r="1">
      <x:c r="A1" s="5" t="str">
        <x:v>Claim Ledger - final AI-adjudicated r4</x:v>
      </x:c>
      <x:c r="B1" s="5"/>
      <x:c r="C1" s="5"/>
      <x:c r="D1" s="5"/>
      <x:c r="E1" s="5"/>
      <x:c r="F1" s="5"/>
    </x:row>
    <x:row r="3">
      <x:c r="A3" s="15" t="str">
        <x:v>Claim ID</x:v>
      </x:c>
      <x:c r="B3" s="15" t="str">
        <x:v>Claim</x:v>
      </x:c>
      <x:c r="C3" s="15" t="str">
        <x:v>Canonical expected</x:v>
      </x:c>
      <x:c r="D3" s="15" t="str">
        <x:v>Finding-sheet value</x:v>
      </x:c>
      <x:c r="E3" s="15" t="str">
        <x:v>Difference</x:v>
      </x:c>
      <x:c r="F3" s="15" t="str">
        <x:v>QC</x:v>
      </x:c>
    </x:row>
    <x:row r="4">
      <x:c r="A4" t="str">
        <x:v>F01</x:v>
      </x:c>
      <x:c r="B4" t="str">
        <x:v>Vendor count</x:v>
      </x:c>
      <x:c r="C4" s="32" t="n">
        <x:f>COUNTA('Canonical Scorecard'!B3:B102)</x:f>
        <x:v>100</x:v>
      </x:c>
      <x:c r="D4" s="32" t="n">
        <x:f>'Publication Findings'!C4</x:f>
        <x:v>100</x:v>
      </x:c>
      <x:c r="E4" s="32" t="n">
        <x:f>D4-C4</x:f>
        <x:v>0</x:v>
      </x:c>
      <x:c r="F4" t="str">
        <x:f>IF(ABS(E4)&lt;0.000001,"PASS","FAIL")</x:f>
        <x:v>PASS</x:v>
      </x:c>
    </x:row>
    <x:row r="5">
      <x:c r="A5" t="str">
        <x:v>F02</x:v>
      </x:c>
      <x:c r="B5" t="str">
        <x:v>Mean score</x:v>
      </x:c>
      <x:c r="C5" s="32" t="n">
        <x:f>AVERAGE('Canonical Scorecard'!R3:R102)</x:f>
        <x:v>4.29</x:v>
      </x:c>
      <x:c r="D5" s="32" t="n">
        <x:f>'Publication Findings'!C5</x:f>
        <x:v>4.29</x:v>
      </x:c>
      <x:c r="E5" s="32" t="n">
        <x:f>D5-C5</x:f>
        <x:v>0</x:v>
      </x:c>
      <x:c r="F5" t="str">
        <x:f>IF(ABS(E5)&lt;0.000001,"PASS","FAIL")</x:f>
        <x:v>PASS</x:v>
      </x:c>
    </x:row>
    <x:row r="6">
      <x:c r="A6" t="str">
        <x:v>F03</x:v>
      </x:c>
      <x:c r="B6" t="str">
        <x:v>Median score</x:v>
      </x:c>
      <x:c r="C6" s="32" t="n">
        <x:f>MEDIAN('Canonical Scorecard'!R3:R102)</x:f>
        <x:v>5</x:v>
      </x:c>
      <x:c r="D6" s="32" t="n">
        <x:f>'Publication Findings'!C6</x:f>
        <x:v>5</x:v>
      </x:c>
      <x:c r="E6" s="32" t="n">
        <x:f>D6-C6</x:f>
        <x:v>0</x:v>
      </x:c>
      <x:c r="F6" t="str">
        <x:f>IF(ABS(E6)&lt;0.000001,"PASS","FAIL")</x:f>
        <x:v>PASS</x:v>
      </x:c>
    </x:row>
    <x:row r="7">
      <x:c r="A7" t="str">
        <x:v>F04</x:v>
      </x:c>
      <x:c r="B7" t="str">
        <x:v>Fully calculable count</x:v>
      </x:c>
      <x:c r="C7" s="32" t="n">
        <x:f>COUNTIF('Canonical Scorecard'!S3:S102,"Fully calculable")</x:f>
        <x:v>12</x:v>
      </x:c>
      <x:c r="D7" s="32" t="n">
        <x:f>'Publication Findings'!C7</x:f>
        <x:v>12</x:v>
      </x:c>
      <x:c r="E7" s="32" t="n">
        <x:f>D7-C7</x:f>
        <x:v>0</x:v>
      </x:c>
      <x:c r="F7" t="str">
        <x:f>IF(ABS(E7)&lt;0.000001,"PASS","FAIL")</x:f>
        <x:v>PASS</x:v>
      </x:c>
    </x:row>
    <x:row r="8">
      <x:c r="A8" t="str">
        <x:v>F05</x:v>
      </x:c>
      <x:c r="B8" t="str">
        <x:v>Substantially calculable count</x:v>
      </x:c>
      <x:c r="C8" s="32" t="n">
        <x:f>COUNTIF('Canonical Scorecard'!S3:S102,"Substantially calculable")</x:f>
        <x:v>15</x:v>
      </x:c>
      <x:c r="D8" s="32" t="n">
        <x:f>'Publication Findings'!C8</x:f>
        <x:v>15</x:v>
      </x:c>
      <x:c r="E8" s="32" t="n">
        <x:f>D8-C8</x:f>
        <x:v>0</x:v>
      </x:c>
      <x:c r="F8" t="str">
        <x:f>IF(ABS(E8)&lt;0.000001,"PASS","FAIL")</x:f>
        <x:v>PASS</x:v>
      </x:c>
    </x:row>
    <x:row r="9">
      <x:c r="A9" t="str">
        <x:v>F06</x:v>
      </x:c>
      <x:c r="B9" t="str">
        <x:v>Partially calculable count</x:v>
      </x:c>
      <x:c r="C9" s="32" t="n">
        <x:f>COUNTIF('Canonical Scorecard'!S3:S102,"Partially calculable")</x:f>
        <x:v>28</x:v>
      </x:c>
      <x:c r="D9" s="32" t="n">
        <x:f>'Publication Findings'!C9</x:f>
        <x:v>28</x:v>
      </x:c>
      <x:c r="E9" s="32" t="n">
        <x:f>D9-C9</x:f>
        <x:v>0</x:v>
      </x:c>
      <x:c r="F9" t="str">
        <x:f>IF(ABS(E9)&lt;0.000001,"PASS","FAIL")</x:f>
        <x:v>PASS</x:v>
      </x:c>
    </x:row>
    <x:row r="10">
      <x:c r="A10" t="str">
        <x:v>F07</x:v>
      </x:c>
      <x:c r="B10" t="str">
        <x:v>Limited disclosure count</x:v>
      </x:c>
      <x:c r="C10" s="32" t="n">
        <x:f>COUNTIF('Canonical Scorecard'!S3:S102,"Limited disclosure")</x:f>
        <x:v>31</x:v>
      </x:c>
      <x:c r="D10" s="32" t="n">
        <x:f>'Publication Findings'!C10</x:f>
        <x:v>31</x:v>
      </x:c>
      <x:c r="E10" s="32" t="n">
        <x:f>D10-C10</x:f>
        <x:v>0</x:v>
      </x:c>
      <x:c r="F10" t="str">
        <x:f>IF(ABS(E10)&lt;0.000001,"PASS","FAIL")</x:f>
        <x:v>PASS</x:v>
      </x:c>
    </x:row>
    <x:row r="11">
      <x:c r="A11" t="str">
        <x:v>F08</x:v>
      </x:c>
      <x:c r="B11" t="str">
        <x:v>Not publicly calculable count</x:v>
      </x:c>
      <x:c r="C11" s="32" t="n">
        <x:f>COUNTIF('Canonical Scorecard'!S3:S102,"Not publicly calculable")</x:f>
        <x:v>14</x:v>
      </x:c>
      <x:c r="D11" s="32" t="n">
        <x:f>'Publication Findings'!C11</x:f>
        <x:v>14</x:v>
      </x:c>
      <x:c r="E11" s="32" t="n">
        <x:f>D11-C11</x:f>
        <x:v>0</x:v>
      </x:c>
      <x:c r="F11" t="str">
        <x:f>IF(ABS(E11)&lt;0.000001,"PASS","FAIL")</x:f>
        <x:v>PASS</x:v>
      </x:c>
    </x:row>
    <x:row r="12">
      <x:c r="A12" t="str">
        <x:v>F09</x:v>
      </x:c>
      <x:c r="B12" t="str">
        <x:v>C8 pass count</x:v>
      </x:c>
      <x:c r="C12" s="32" t="n">
        <x:f>SUM('Canonical Scorecard'!O3:O102)</x:f>
        <x:v>13</x:v>
      </x:c>
      <x:c r="D12" s="32" t="n">
        <x:f>'Publication Findings'!C12</x:f>
        <x:v>13</x:v>
      </x:c>
      <x:c r="E12" s="32" t="n">
        <x:f>D12-C12</x:f>
        <x:v>0</x:v>
      </x:c>
      <x:c r="F12" t="str">
        <x:f>IF(ABS(E12)&lt;0.000001,"PASS","FAIL")</x:f>
        <x:v>PASS</x:v>
      </x:c>
    </x:row>
    <x:row r="13">
      <x:c r="A13" t="str">
        <x:v>F10</x:v>
      </x:c>
      <x:c r="B13" t="str">
        <x:v>C10 pass count</x:v>
      </x:c>
      <x:c r="C13" s="32" t="n">
        <x:f>SUM('Canonical Scorecard'!Q3:Q102)</x:f>
        <x:v>11</x:v>
      </x:c>
      <x:c r="D13" s="32" t="n">
        <x:f>'Publication Findings'!C13</x:f>
        <x:v>11</x:v>
      </x:c>
      <x:c r="E13" s="32" t="n">
        <x:f>D13-C13</x:f>
        <x:v>0</x:v>
      </x:c>
      <x:c r="F13" t="str">
        <x:f>IF(ABS(E13)&lt;0.000001,"PASS","FAIL")</x:f>
        <x:v>PASS</x:v>
      </x:c>
    </x:row>
  </x:sheetData>
  <x:mergeCells>
    <x:mergeCell ref="A1:F1"/>
  </x:mergeCells>
  <x:conditionalFormatting sqref="F4:F13">
    <x:cfRule type="expression" dxfId="32" priority="1">
      <x:formula>F4="FAIL"</x:formula>
    </x:cfRule>
    <x:cfRule type="expression" dxfId="33" priority="2">
      <x:formula>F4="PASS"</x:formula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  <x:col min="8" max="8" width="24" hidden="0" customWidth="1"/>
    <x:col min="9" max="9" width="24" hidden="0" customWidth="1"/>
    <x:col min="10" max="10" width="24" hidden="0" customWidth="1"/>
    <x:col min="11" max="11" width="24" hidden="0" customWidth="1"/>
    <x:col min="12" max="12" width="24" hidden="0" customWidth="1"/>
    <x:col min="13" max="13" width="24" hidden="0" customWidth="1"/>
    <x:col min="14" max="14" width="24" hidden="0" customWidth="1"/>
    <x:col min="15" max="15" width="24" hidden="0" customWidth="1"/>
    <x:col min="16" max="16" width="24" hidden="0" customWidth="1"/>
  </x:cols>
  <x:sheetData>
    <x:row r="1">
      <x:c r="A1" s="5" t="str">
        <x:v>Capture Manifest — prioritized evidence snapshot archive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  <x:c r="O1" s="5"/>
      <x:c r="P1" s="5"/>
    </x:row>
    <x:row r="2">
      <x:c r="A2" s="15" t="str">
        <x:v>sample_id</x:v>
      </x:c>
      <x:c r="B2" s="15" t="str">
        <x:v>vendor</x:v>
      </x:c>
      <x:c r="C2" s="15" t="str">
        <x:v>priority_basis</x:v>
      </x:c>
      <x:c r="D2" s="15" t="str">
        <x:v>official_page_title</x:v>
      </x:c>
      <x:c r="E2" s="15" t="str">
        <x:v>official_url</x:v>
      </x:c>
      <x:c r="F2" s="15" t="str">
        <x:v>access_date</x:v>
      </x:c>
      <x:c r="G2" s="15" t="str">
        <x:v>region</x:v>
      </x:c>
      <x:c r="H2" s="15" t="str">
        <x:v>source_page_capture_status</x:v>
      </x:c>
      <x:c r="I2" s="15" t="str">
        <x:v>preserved_artifact_type</x:v>
      </x:c>
      <x:c r="J2" s="15" t="str">
        <x:v>html_artifact</x:v>
      </x:c>
      <x:c r="K2" s="15" t="str">
        <x:v>pdf_artifact</x:v>
      </x:c>
      <x:c r="L2" s="15" t="str">
        <x:v>png_artifact</x:v>
      </x:c>
      <x:c r="M2" s="15" t="str">
        <x:v>sha256_html</x:v>
      </x:c>
      <x:c r="N2" s="15" t="str">
        <x:v>sha256_pdf</x:v>
      </x:c>
      <x:c r="O2" s="15" t="str">
        <x:v>sha256_png</x:v>
      </x:c>
      <x:c r="P2" s="15" t="str">
        <x:v>notes</x:v>
      </x:c>
    </x:row>
    <x:row r="3">
      <x:c r="A3" s="22" t="str">
        <x:v>V001</x:v>
      </x:c>
      <x:c r="B3" s="22" t="str">
        <x:v>ActiveCampaign</x:v>
      </x:c>
      <x:c r="C3" s="22" t="str">
        <x:v>Priority: changed in r1 repair</x:v>
      </x:c>
      <x:c r="D3" s="22" t="str">
        <x:v>ActiveCampaign official pricing/product page (descriptive record; live HTML title not independently captured in r2)</x:v>
      </x:c>
      <x:c r="E3" s="22" t="str">
        <x:v>https://www.activecampaign.com/pricing</x:v>
      </x:c>
      <x:c r="F3" s="22" t="str">
        <x:v>2026-07-12</x:v>
      </x:c>
      <x:c r="G3" s="22" t="str">
        <x:v>Unauthenticated public web; locale not controllable; researcher context Asia/Kolkata</x:v>
      </x:c>
      <x:c r="H3" s="22" t="str">
        <x:v>Unable to save live remote page bytes in execution environment</x:v>
      </x:c>
      <x:c r="I3" s="22" t="str">
        <x:v>Local dated evidence snapshot: HTML + rendered PDF + PNG</x:v>
      </x:c>
      <x:c r="J3" s="22" t="str">
        <x:v>captures/evidence_snapshots/html/V001-activecampaign-evidence-snapshot.html</x:v>
      </x:c>
      <x:c r="K3" s="22" t="str">
        <x:v>captures/evidence_snapshots/pdf/V001-activecampaign-evidence-snapshot.pdf</x:v>
      </x:c>
      <x:c r="L3" s="22" t="str">
        <x:v>captures/evidence_snapshots/png/V001-activecampaign-evidence-snapshot.png</x:v>
      </x:c>
      <x:c r="M3" s="22" t="str">
        <x:v>0c5f96f1fed06344a4d251658a640a93218947d08c3e39e0f3498ac7266dfb6e</x:v>
      </x:c>
      <x:c r="N3" s="22" t="str">
        <x:v>033857bfba9433b8350788793ac2fc95d253808bdfcfc477c07d33a62a66c6eb</x:v>
      </x:c>
      <x:c r="O3" s="22" t="str">
        <x:v>0aa1cbc1bcd6f6b8876fd6630aada610e24ed90f3b3b109ac5aaee7b22e89274</x:v>
      </x:c>
      <x:c r="P3" s="22" t="str">
        <x:v>Snapshot is not a byte-for-byte archive or live-page screenshot.</x:v>
      </x:c>
    </x:row>
    <x:row r="4">
      <x:c r="A4" s="22" t="str">
        <x:v>V002</x:v>
      </x:c>
      <x:c r="B4" s="22" t="str">
        <x:v>Adobe Marketo Engage</x:v>
      </x:c>
      <x:c r="C4" s="22" t="str">
        <x:v>Priority: score 0-3</x:v>
      </x:c>
      <x:c r="D4" s="22" t="str">
        <x:v>Marketo Engage: Pricing and Packaging</x:v>
      </x:c>
      <x:c r="E4" s="22" t="str">
        <x:v>https://business.adobe.com/products/marketo/pricing.html</x:v>
      </x:c>
      <x:c r="F4" s="22" t="str">
        <x:v>2026-07-12</x:v>
      </x:c>
      <x:c r="G4" s="22" t="str">
        <x:v>Unauthenticated public web; locale not controllable; researcher context Asia/Kolkata</x:v>
      </x:c>
      <x:c r="H4" s="22" t="str">
        <x:v>Unable to save live remote page bytes in execution environment</x:v>
      </x:c>
      <x:c r="I4" s="22" t="str">
        <x:v>Local dated evidence snapshot: HTML + rendered PDF + PNG</x:v>
      </x:c>
      <x:c r="J4" s="22" t="str">
        <x:v>captures/evidence_snapshots/html/V002-adobe-marketo-engage-evidence-snapshot.html</x:v>
      </x:c>
      <x:c r="K4" s="22" t="str">
        <x:v>captures/evidence_snapshots/pdf/V002-adobe-marketo-engage-evidence-snapshot.pdf</x:v>
      </x:c>
      <x:c r="L4" s="22" t="str">
        <x:v>captures/evidence_snapshots/png/V002-adobe-marketo-engage-evidence-snapshot.png</x:v>
      </x:c>
      <x:c r="M4" s="22" t="str">
        <x:v>034388540be1d18323bb416a56e095a7d3e6bd70d64da7911b0f81670fc3b65a</x:v>
      </x:c>
      <x:c r="N4" s="22" t="str">
        <x:v>162a39415fc5b6cdf64e2532642a9f6a0c608ad199c8a0dc0a7e7c1545f7d14b</x:v>
      </x:c>
      <x:c r="O4" s="22" t="str">
        <x:v>a4a0bb5143666009d036c814f5a94cb68ec59317294cd45ff85c0b91b2cf3dba</x:v>
      </x:c>
      <x:c r="P4" s="22" t="str">
        <x:v>Snapshot is not a byte-for-byte archive or live-page screenshot.</x:v>
      </x:c>
    </x:row>
    <x:row r="5">
      <x:c r="A5" s="22" t="str">
        <x:v>V003</x:v>
      </x:c>
      <x:c r="B5" s="22" t="str">
        <x:v>Bloomreach Engagement</x:v>
      </x:c>
      <x:c r="C5" s="22" t="str">
        <x:v>Priority: score 0-3</x:v>
      </x:c>
      <x:c r="D5" s="22" t="str">
        <x:v>Bloomreach Engagement official pricing/product page (descriptive record; live HTML title not independently captured in r2)</x:v>
      </x:c>
      <x:c r="E5" s="22" t="str">
        <x:v>https://www.bloomreach.com/en/products/engagement</x:v>
      </x:c>
      <x:c r="F5" s="22" t="str">
        <x:v>2026-07-12</x:v>
      </x:c>
      <x:c r="G5" s="22" t="str">
        <x:v>Unauthenticated public web; locale not controllable; researcher context Asia/Kolkata</x:v>
      </x:c>
      <x:c r="H5" s="22" t="str">
        <x:v>Unable to save live remote page bytes in execution environment</x:v>
      </x:c>
      <x:c r="I5" s="22" t="str">
        <x:v>Local dated evidence snapshot: HTML + rendered PDF + PNG</x:v>
      </x:c>
      <x:c r="J5" s="22" t="str">
        <x:v>captures/evidence_snapshots/html/V003-bloomreach-engagement-evidence-snapshot.html</x:v>
      </x:c>
      <x:c r="K5" s="22" t="str">
        <x:v>captures/evidence_snapshots/pdf/V003-bloomreach-engagement-evidence-snapshot.pdf</x:v>
      </x:c>
      <x:c r="L5" s="22" t="str">
        <x:v>captures/evidence_snapshots/png/V003-bloomreach-engagement-evidence-snapshot.png</x:v>
      </x:c>
      <x:c r="M5" s="22" t="str">
        <x:v>919a8cc1f72835d2fd8a1f6e742813b2a4d7274f38b99ada7a70a1d272e902db</x:v>
      </x:c>
      <x:c r="N5" s="22" t="str">
        <x:v>b7508299aca0daa3f04cc6869e90805b6ad895649623104646279ba4658a9583</x:v>
      </x:c>
      <x:c r="O5" s="22" t="str">
        <x:v>aa308954940a61af80d4b578857ae56917715b5b6ee05001a4c3c304185128f8</x:v>
      </x:c>
      <x:c r="P5" s="22" t="str">
        <x:v>Snapshot is not a byte-for-byte archive or live-page screenshot.</x:v>
      </x:c>
    </x:row>
    <x:row r="6">
      <x:c r="A6" s="22" t="str">
        <x:v>V004</x:v>
      </x:c>
      <x:c r="B6" s="22" t="str">
        <x:v>Braze</x:v>
      </x:c>
      <x:c r="C6" s="22" t="str">
        <x:v>Priority: score 0-3</x:v>
      </x:c>
      <x:c r="D6" s="22" t="str">
        <x:v>Braze official pricing/product page (descriptive record; live HTML title not independently captured in r2)</x:v>
      </x:c>
      <x:c r="E6" s="22" t="str">
        <x:v>https://www.braze.com/pricing</x:v>
      </x:c>
      <x:c r="F6" s="22" t="str">
        <x:v>2026-07-12</x:v>
      </x:c>
      <x:c r="G6" s="22" t="str">
        <x:v>Unauthenticated public web; locale not controllable; researcher context Asia/Kolkata</x:v>
      </x:c>
      <x:c r="H6" s="22" t="str">
        <x:v>Unable to save live remote page bytes in execution environment</x:v>
      </x:c>
      <x:c r="I6" s="22" t="str">
        <x:v>Local dated evidence snapshot: HTML + rendered PDF + PNG</x:v>
      </x:c>
      <x:c r="J6" s="22" t="str">
        <x:v>captures/evidence_snapshots/html/V004-braze-evidence-snapshot.html</x:v>
      </x:c>
      <x:c r="K6" s="22" t="str">
        <x:v>captures/evidence_snapshots/pdf/V004-braze-evidence-snapshot.pdf</x:v>
      </x:c>
      <x:c r="L6" s="22" t="str">
        <x:v>captures/evidence_snapshots/png/V004-braze-evidence-snapshot.png</x:v>
      </x:c>
      <x:c r="M6" s="22" t="str">
        <x:v>f6065e230a241f3599cb9978930be555e5a8493f98cd75a8d7e64cc54061a52d</x:v>
      </x:c>
      <x:c r="N6" s="22" t="str">
        <x:v>c38562f6551a627cf76af36431500c1137afc1a458d4a6ab07db92dc779c302e</x:v>
      </x:c>
      <x:c r="O6" s="22" t="str">
        <x:v>f5430a6f8f52092c0622cd11afb768a85f8f2e2fd8e9c09c78473185ee9f8529</x:v>
      </x:c>
      <x:c r="P6" s="22" t="str">
        <x:v>Snapshot is not a byte-for-byte archive or live-page screenshot.</x:v>
      </x:c>
    </x:row>
    <x:row r="7">
      <x:c r="A7" s="22" t="str">
        <x:v>V005</x:v>
      </x:c>
      <x:c r="B7" s="22" t="str">
        <x:v>Brevo</x:v>
      </x:c>
      <x:c r="C7" s="22" t="str">
        <x:v>Priority: changed in r1 repair</x:v>
      </x:c>
      <x:c r="D7" s="22" t="str">
        <x:v>Brevo official pricing/product page (descriptive record; live HTML title not independently captured in r2)</x:v>
      </x:c>
      <x:c r="E7" s="22" t="str">
        <x:v>https://www.brevo.com/pricing/</x:v>
      </x:c>
      <x:c r="F7" s="22" t="str">
        <x:v>2026-07-12</x:v>
      </x:c>
      <x:c r="G7" s="22" t="str">
        <x:v>Unauthenticated public web; locale not controllable; researcher context Asia/Kolkata</x:v>
      </x:c>
      <x:c r="H7" s="22" t="str">
        <x:v>Unable to save live remote page bytes in execution environment</x:v>
      </x:c>
      <x:c r="I7" s="22" t="str">
        <x:v>Local dated evidence snapshot: HTML + rendered PDF + PNG</x:v>
      </x:c>
      <x:c r="J7" s="22" t="str">
        <x:v>captures/evidence_snapshots/html/V005-brevo-evidence-snapshot.html</x:v>
      </x:c>
      <x:c r="K7" s="22" t="str">
        <x:v>captures/evidence_snapshots/pdf/V005-brevo-evidence-snapshot.pdf</x:v>
      </x:c>
      <x:c r="L7" s="22" t="str">
        <x:v>captures/evidence_snapshots/png/V005-brevo-evidence-snapshot.png</x:v>
      </x:c>
      <x:c r="M7" s="22" t="str">
        <x:v>f3a74f3213aa107b92cacc0dc2a55e2a868cedbc900322002c4540ca8889601e</x:v>
      </x:c>
      <x:c r="N7" s="22" t="str">
        <x:v>589178faaa6ffd2021767635f24f44404cd058610dfedea14ea1cee13a3067ee</x:v>
      </x:c>
      <x:c r="O7" s="22" t="str">
        <x:v>85a049909b94718a965fde8404c720869f210971cff679da46968a8c818c89d3</x:v>
      </x:c>
      <x:c r="P7" s="22" t="str">
        <x:v>Snapshot is not a byte-for-byte archive or live-page screenshot.</x:v>
      </x:c>
    </x:row>
    <x:row r="8">
      <x:c r="A8" s="22" t="str">
        <x:v>V006</x:v>
      </x:c>
      <x:c r="B8" s="22" t="str">
        <x:v>CleverTap</x:v>
      </x:c>
      <x:c r="C8" s="22" t="str">
        <x:v>Priority: score 0-3</x:v>
      </x:c>
      <x:c r="D8" s="22" t="str">
        <x:v>CleverTap official pricing/product page (descriptive record; live HTML title not independently captured in r2)</x:v>
      </x:c>
      <x:c r="E8" s="22" t="str">
        <x:v>https://clevertap.com/pricing/</x:v>
      </x:c>
      <x:c r="F8" s="22" t="str">
        <x:v>2026-07-12</x:v>
      </x:c>
      <x:c r="G8" s="22" t="str">
        <x:v>Unauthenticated public web; locale not controllable; researcher context Asia/Kolkata</x:v>
      </x:c>
      <x:c r="H8" s="22" t="str">
        <x:v>Unable to save live remote page bytes in execution environment</x:v>
      </x:c>
      <x:c r="I8" s="22" t="str">
        <x:v>Local dated evidence snapshot: HTML + rendered PDF + PNG</x:v>
      </x:c>
      <x:c r="J8" s="22" t="str">
        <x:v>captures/evidence_snapshots/html/V006-clevertap-evidence-snapshot.html</x:v>
      </x:c>
      <x:c r="K8" s="22" t="str">
        <x:v>captures/evidence_snapshots/pdf/V006-clevertap-evidence-snapshot.pdf</x:v>
      </x:c>
      <x:c r="L8" s="22" t="str">
        <x:v>captures/evidence_snapshots/png/V006-clevertap-evidence-snapshot.png</x:v>
      </x:c>
      <x:c r="M8" s="22" t="str">
        <x:v>02f28889f4ab575edc36b6526c66ff82bbf653473bd076d8ffb8554ea5da1f93</x:v>
      </x:c>
      <x:c r="N8" s="22" t="str">
        <x:v>a9faa7b1cca9fbadb3aa34985bb563f748a993c2047674fcb676151f736c884f</x:v>
      </x:c>
      <x:c r="O8" s="22" t="str">
        <x:v>429e012245891e267b072ecfd1dba3fc7df5aa2bc9791aa21f53e6577dbb1900</x:v>
      </x:c>
      <x:c r="P8" s="22" t="str">
        <x:v>Snapshot is not a byte-for-byte archive or live-page screenshot.</x:v>
      </x:c>
    </x:row>
    <x:row r="9">
      <x:c r="A9" s="22" t="str">
        <x:v>V008</x:v>
      </x:c>
      <x:c r="B9" s="22" t="str">
        <x:v>Customer.io</x:v>
      </x:c>
      <x:c r="C9" s="22" t="str">
        <x:v>Priority: criterion/evidence conflict repair</x:v>
      </x:c>
      <x:c r="D9" s="22" t="str">
        <x:v>Pricing + Plans</x:v>
      </x:c>
      <x:c r="E9" s="22" t="str">
        <x:v>https://customer.io/pricing</x:v>
      </x:c>
      <x:c r="F9" s="22" t="str">
        <x:v>2026-07-12</x:v>
      </x:c>
      <x:c r="G9" s="22" t="str">
        <x:v>Unauthenticated public web; locale not controllable; researcher context Asia/Kolkata</x:v>
      </x:c>
      <x:c r="H9" s="22" t="str">
        <x:v>Unable to save live remote page bytes in execution environment</x:v>
      </x:c>
      <x:c r="I9" s="22" t="str">
        <x:v>Local dated evidence snapshot: HTML + rendered PDF + PNG</x:v>
      </x:c>
      <x:c r="J9" s="22" t="str">
        <x:v>captures/evidence_snapshots/html/V008-customer-io-evidence-snapshot.html</x:v>
      </x:c>
      <x:c r="K9" s="22" t="str">
        <x:v>captures/evidence_snapshots/pdf/V008-customer-io-evidence-snapshot.pdf</x:v>
      </x:c>
      <x:c r="L9" s="22" t="str">
        <x:v>captures/evidence_snapshots/png/V008-customer-io-evidence-snapshot.png</x:v>
      </x:c>
      <x:c r="M9" s="22" t="str">
        <x:v>41c8f8328a077d3be9ee1b86612625d139da0034b29bba42297fd6199cd34c29</x:v>
      </x:c>
      <x:c r="N9" s="22" t="str">
        <x:v>fa298e7f874e669cb5674d78b9c5cc9da81b07d8299b1a7bd5931b56da9478af</x:v>
      </x:c>
      <x:c r="O9" s="22" t="str">
        <x:v>36ca59594a5c8b099cdb7dd8c3d412aae3c620defbb3b9be6decf3cfebdb7a88</x:v>
      </x:c>
      <x:c r="P9" s="22" t="str">
        <x:v>Snapshot is not a byte-for-byte archive or live-page screenshot.</x:v>
      </x:c>
    </x:row>
    <x:row r="10">
      <x:c r="A10" s="22" t="str">
        <x:v>V009</x:v>
      </x:c>
      <x:c r="B10" s="22" t="str">
        <x:v>Dotdigital</x:v>
      </x:c>
      <x:c r="C10" s="22" t="str">
        <x:v>Priority: score 0-3</x:v>
      </x:c>
      <x:c r="D10" s="22" t="str">
        <x:v>Dotdigital official pricing/product page (descriptive record; live HTML title not independently captured in r2)</x:v>
      </x:c>
      <x:c r="E10" s="22" t="str">
        <x:v>https://dotdigital.com/pricing/</x:v>
      </x:c>
      <x:c r="F10" s="22" t="str">
        <x:v>2026-07-12</x:v>
      </x:c>
      <x:c r="G10" s="22" t="str">
        <x:v>Unauthenticated public web; locale not controllable; researcher context Asia/Kolkata</x:v>
      </x:c>
      <x:c r="H10" s="22" t="str">
        <x:v>Unable to save live remote page bytes in execution environment</x:v>
      </x:c>
      <x:c r="I10" s="22" t="str">
        <x:v>Local dated evidence snapshot: HTML + rendered PDF + PNG</x:v>
      </x:c>
      <x:c r="J10" s="22" t="str">
        <x:v>captures/evidence_snapshots/html/V009-dotdigital-evidence-snapshot.html</x:v>
      </x:c>
      <x:c r="K10" s="22" t="str">
        <x:v>captures/evidence_snapshots/pdf/V009-dotdigital-evidence-snapshot.pdf</x:v>
      </x:c>
      <x:c r="L10" s="22" t="str">
        <x:v>captures/evidence_snapshots/png/V009-dotdigital-evidence-snapshot.png</x:v>
      </x:c>
      <x:c r="M10" s="22" t="str">
        <x:v>65a7b7fbc6944f021cf66f2348c2c9ee440e9038ec00d15f630144a1b0117c77</x:v>
      </x:c>
      <x:c r="N10" s="22" t="str">
        <x:v>daed254f6854c857e7a6c98a7a461b8a7d10114142b9f424f1c5e454bebb1f47</x:v>
      </x:c>
      <x:c r="O10" s="22" t="str">
        <x:v>b97b0cb47b44c62cde42837694ea43d83f03af9e1ee2717ec414c51b3d0fbcb4</x:v>
      </x:c>
      <x:c r="P10" s="22" t="str">
        <x:v>Snapshot is not a byte-for-byte archive or live-page screenshot.</x:v>
      </x:c>
    </x:row>
    <x:row r="11">
      <x:c r="A11" s="22" t="str">
        <x:v>V010</x:v>
      </x:c>
      <x:c r="B11" s="22" t="str">
        <x:v>GetResponse</x:v>
      </x:c>
      <x:c r="C11" s="22" t="str">
        <x:v>Priority: r2 score changed</x:v>
      </x:c>
      <x:c r="D11" s="22" t="str">
        <x:v>Pricing and Service Plans</x:v>
      </x:c>
      <x:c r="E11" s="22" t="str">
        <x:v>https://www.getresponse.com/pricing</x:v>
      </x:c>
      <x:c r="F11" s="22" t="str">
        <x:v>2026-07-12</x:v>
      </x:c>
      <x:c r="G11" s="22" t="str">
        <x:v>Unauthenticated public web; locale not controllable; researcher context Asia/Kolkata</x:v>
      </x:c>
      <x:c r="H11" s="22" t="str">
        <x:v>Unable to save live remote page bytes in execution environment</x:v>
      </x:c>
      <x:c r="I11" s="22" t="str">
        <x:v>Local dated evidence snapshot: HTML + rendered PDF + PNG</x:v>
      </x:c>
      <x:c r="J11" s="22" t="str">
        <x:v>captures/evidence_snapshots/html/V010-getresponse-evidence-snapshot.html</x:v>
      </x:c>
      <x:c r="K11" s="22" t="str">
        <x:v>captures/evidence_snapshots/pdf/V010-getresponse-evidence-snapshot.pdf</x:v>
      </x:c>
      <x:c r="L11" s="22" t="str">
        <x:v>captures/evidence_snapshots/png/V010-getresponse-evidence-snapshot.png</x:v>
      </x:c>
      <x:c r="M11" s="22" t="str">
        <x:v>780ae29a139a473a36dadc530aeb39bcbc461332c74ff2ca560555e42cde3c05</x:v>
      </x:c>
      <x:c r="N11" s="22" t="str">
        <x:v>fc11346beea91218172345092a0f5092ea1a8483f19a60679547c73eb41739e7</x:v>
      </x:c>
      <x:c r="O11" s="22" t="str">
        <x:v>abf17619804090b654a2d13ad6a35bb32e8ebd5e3e4b1417817c1be682a3a0e8</x:v>
      </x:c>
      <x:c r="P11" s="22" t="str">
        <x:v>Snapshot is not a byte-for-byte archive or live-page screenshot.</x:v>
      </x:c>
    </x:row>
    <x:row r="12">
      <x:c r="A12" s="22" t="str">
        <x:v>V011</x:v>
      </x:c>
      <x:c r="B12" s="22" t="str">
        <x:v>HubSpot</x:v>
      </x:c>
      <x:c r="C12" s="22" t="str">
        <x:v>Priority: score 9-10</x:v>
      </x:c>
      <x:c r="D12" s="22" t="str">
        <x:v>HubSpot's Marketing Hub pricing guide - AI-powered software for marketers; HubSpot Product &amp; Services Catalog</x:v>
      </x:c>
      <x:c r="E12" s="22" t="str">
        <x:v>https://blog.hubspot.com/marketing/hubspot-marketing-hub-pricing</x:v>
      </x:c>
      <x:c r="F12" s="22" t="str">
        <x:v>2026-07-12</x:v>
      </x:c>
      <x:c r="G12" s="22" t="str">
        <x:v>Unauthenticated public web; locale not controllable; researcher context Asia/Kolkata</x:v>
      </x:c>
      <x:c r="H12" s="22" t="str">
        <x:v>Unable to save live remote page bytes in execution environment</x:v>
      </x:c>
      <x:c r="I12" s="22" t="str">
        <x:v>Local dated evidence snapshot: HTML + rendered PDF + PNG</x:v>
      </x:c>
      <x:c r="J12" s="22" t="str">
        <x:v>captures/evidence_snapshots/html/V011-hubspot-evidence-snapshot.html</x:v>
      </x:c>
      <x:c r="K12" s="22" t="str">
        <x:v>captures/evidence_snapshots/pdf/V011-hubspot-evidence-snapshot.pdf</x:v>
      </x:c>
      <x:c r="L12" s="22" t="str">
        <x:v>captures/evidence_snapshots/png/V011-hubspot-evidence-snapshot.png</x:v>
      </x:c>
      <x:c r="M12" s="22" t="str">
        <x:v>671d0e97ea1dd01954bbaeda612cad8ab55afa743c46447a2e268b8f45e90efa</x:v>
      </x:c>
      <x:c r="N12" s="22" t="str">
        <x:v>749f4b1277128f8d19153b3631bce3df677d7479b26ed4ec04fea07dd3e6e8d7</x:v>
      </x:c>
      <x:c r="O12" s="22" t="str">
        <x:v>4da1e31543d2e66d322c177c44e2c611bad180ab7016b86f71e64933f1ecf0da</x:v>
      </x:c>
      <x:c r="P12" s="22" t="str">
        <x:v>r3 snapshot records both Professional billing routes, required onboarding, and separate first-year cash calculations. It is not a byte-for-byte archive or live-page screenshot.</x:v>
      </x:c>
    </x:row>
    <x:row r="13">
      <x:c r="A13" s="22" t="str">
        <x:v>V012</x:v>
      </x:c>
      <x:c r="B13" s="22" t="str">
        <x:v>Iterable</x:v>
      </x:c>
      <x:c r="C13" s="22" t="str">
        <x:v>Priority: score 0-3</x:v>
      </x:c>
      <x:c r="D13" s="22" t="str">
        <x:v>Iterable official pricing/product page (descriptive record; live HTML title not independently captured in r2)</x:v>
      </x:c>
      <x:c r="E13" s="22" t="str">
        <x:v>https://iterable.com/</x:v>
      </x:c>
      <x:c r="F13" s="22" t="str">
        <x:v>2026-07-12</x:v>
      </x:c>
      <x:c r="G13" s="22" t="str">
        <x:v>Unauthenticated public web; locale not controllable; researcher context Asia/Kolkata</x:v>
      </x:c>
      <x:c r="H13" s="22" t="str">
        <x:v>Unable to save live remote page bytes in execution environment</x:v>
      </x:c>
      <x:c r="I13" s="22" t="str">
        <x:v>Local dated evidence snapshot: HTML + rendered PDF + PNG</x:v>
      </x:c>
      <x:c r="J13" s="22" t="str">
        <x:v>captures/evidence_snapshots/html/V012-iterable-evidence-snapshot.html</x:v>
      </x:c>
      <x:c r="K13" s="22" t="str">
        <x:v>captures/evidence_snapshots/pdf/V012-iterable-evidence-snapshot.pdf</x:v>
      </x:c>
      <x:c r="L13" s="22" t="str">
        <x:v>captures/evidence_snapshots/png/V012-iterable-evidence-snapshot.png</x:v>
      </x:c>
      <x:c r="M13" s="22" t="str">
        <x:v>9f4e05b36d4f97b246c5567bb3e67820f2d4defe7c38150bd38970084821c823</x:v>
      </x:c>
      <x:c r="N13" s="22" t="str">
        <x:v>cde3debee27fa0b07793af798bb4753fdebcc96ca98a8b4f572e518f3d9e95d6</x:v>
      </x:c>
      <x:c r="O13" s="22" t="str">
        <x:v>71261f87bef5e125adbac9e6a8f4d4aeec7251c95df7e70483d0d0c8f390600a</x:v>
      </x:c>
      <x:c r="P13" s="22" t="str">
        <x:v>Snapshot is not a byte-for-byte archive or live-page screenshot.</x:v>
      </x:c>
    </x:row>
    <x:row r="14">
      <x:c r="A14" s="22" t="str">
        <x:v>V013</x:v>
      </x:c>
      <x:c r="B14" s="22" t="str">
        <x:v>Klaviyo</x:v>
      </x:c>
      <x:c r="C14" s="22" t="str">
        <x:v>Priority: criterion/evidence conflict repair</x:v>
      </x:c>
      <x:c r="D14" s="22" t="str">
        <x:v>How Composer credits work</x:v>
      </x:c>
      <x:c r="E14" s="22" t="str">
        <x:v>https://help.klaviyo.com/hc/en-us/articles/52308742314779</x:v>
      </x:c>
      <x:c r="F14" s="22" t="str">
        <x:v>2026-07-12</x:v>
      </x:c>
      <x:c r="G14" s="22" t="str">
        <x:v>Unauthenticated public web; locale not controllable; researcher context Asia/Kolkata</x:v>
      </x:c>
      <x:c r="H14" s="22" t="str">
        <x:v>Unable to save live remote page bytes in execution environment</x:v>
      </x:c>
      <x:c r="I14" s="22" t="str">
        <x:v>Local dated evidence snapshot: HTML + rendered PDF + PNG</x:v>
      </x:c>
      <x:c r="J14" s="22" t="str">
        <x:v>captures/evidence_snapshots/html/V013-klaviyo-evidence-snapshot.html</x:v>
      </x:c>
      <x:c r="K14" s="22" t="str">
        <x:v>captures/evidence_snapshots/pdf/V013-klaviyo-evidence-snapshot.pdf</x:v>
      </x:c>
      <x:c r="L14" s="22" t="str">
        <x:v>captures/evidence_snapshots/png/V013-klaviyo-evidence-snapshot.png</x:v>
      </x:c>
      <x:c r="M14" s="22" t="str">
        <x:v>163b435926c378f803e898485ffdbacf69362531ea5b23f971476a547e21cc35</x:v>
      </x:c>
      <x:c r="N14" s="22" t="str">
        <x:v>188ff1358f0fb4487695a5944d5edb544ee060fa886bbb63583d22b1274c885c</x:v>
      </x:c>
      <x:c r="O14" s="22" t="str">
        <x:v>0175c03ece73e5ef56864affce459c5d50347607a51a68f5237563a62177f4e0</x:v>
      </x:c>
      <x:c r="P14" s="22" t="str">
        <x:v>Snapshot is not a byte-for-byte archive or live-page screenshot.</x:v>
      </x:c>
    </x:row>
    <x:row r="15">
      <x:c r="A15" s="22" t="str">
        <x:v>V015</x:v>
      </x:c>
      <x:c r="B15" s="22" t="str">
        <x:v>MoEngage</x:v>
      </x:c>
      <x:c r="C15" s="22" t="str">
        <x:v>Priority: score 0-3</x:v>
      </x:c>
      <x:c r="D15" s="22" t="str">
        <x:v>MoEngage official pricing/product page (descriptive record; live HTML title not independently captured in r2)</x:v>
      </x:c>
      <x:c r="E15" s="22" t="str">
        <x:v>https://www.moengage.com/pricing/</x:v>
      </x:c>
      <x:c r="F15" s="22" t="str">
        <x:v>2026-07-12</x:v>
      </x:c>
      <x:c r="G15" s="22" t="str">
        <x:v>Unauthenticated public web; locale not controllable; researcher context Asia/Kolkata</x:v>
      </x:c>
      <x:c r="H15" s="22" t="str">
        <x:v>Unable to save live remote page bytes in execution environment</x:v>
      </x:c>
      <x:c r="I15" s="22" t="str">
        <x:v>Local dated evidence snapshot: HTML + rendered PDF + PNG</x:v>
      </x:c>
      <x:c r="J15" s="22" t="str">
        <x:v>captures/evidence_snapshots/html/V015-moengage-evidence-snapshot.html</x:v>
      </x:c>
      <x:c r="K15" s="22" t="str">
        <x:v>captures/evidence_snapshots/pdf/V015-moengage-evidence-snapshot.pdf</x:v>
      </x:c>
      <x:c r="L15" s="22" t="str">
        <x:v>captures/evidence_snapshots/png/V015-moengage-evidence-snapshot.png</x:v>
      </x:c>
      <x:c r="M15" s="22" t="str">
        <x:v>20d44fce9fbd9ce798d86a9fd603fab901f8bf08c328ec98aaf99225d10b8fec</x:v>
      </x:c>
      <x:c r="N15" s="22" t="str">
        <x:v>02f3b4036c2488d3e5c28c41f0830ed036d1fb93fdbc1a33be52111971d4bd8f</x:v>
      </x:c>
      <x:c r="O15" s="22" t="str">
        <x:v>ed9fe07c1905069aaa2c8f7d1d741d5b8fadf0522b89d110ba4aa3ceef24f116</x:v>
      </x:c>
      <x:c r="P15" s="22" t="str">
        <x:v>Snapshot is not a byte-for-byte archive or live-page screenshot.</x:v>
      </x:c>
    </x:row>
    <x:row r="16">
      <x:c r="A16" s="22" t="str">
        <x:v>V017</x:v>
      </x:c>
      <x:c r="B16" s="22" t="str">
        <x:v>Oracle Eloqua</x:v>
      </x:c>
      <x:c r="C16" s="22" t="str">
        <x:v>Priority: score 0-3</x:v>
      </x:c>
      <x:c r="D16" s="22" t="str">
        <x:v>Oracle Eloqua official pricing/product page (descriptive record; live HTML title not independently captured in r2)</x:v>
      </x:c>
      <x:c r="E16" s="22" t="str">
        <x:v>https://www.oracle.com/cx/marketing/automation/eloqua-marketing-automation/</x:v>
      </x:c>
      <x:c r="F16" s="22" t="str">
        <x:v>2026-07-12</x:v>
      </x:c>
      <x:c r="G16" s="22" t="str">
        <x:v>Unauthenticated public web; locale not controllable; researcher context Asia/Kolkata</x:v>
      </x:c>
      <x:c r="H16" s="22" t="str">
        <x:v>Unable to save live remote page bytes in execution environment</x:v>
      </x:c>
      <x:c r="I16" s="22" t="str">
        <x:v>Local dated evidence snapshot: HTML + rendered PDF + PNG</x:v>
      </x:c>
      <x:c r="J16" s="22" t="str">
        <x:v>captures/evidence_snapshots/html/V017-oracle-eloqua-evidence-snapshot.html</x:v>
      </x:c>
      <x:c r="K16" s="22" t="str">
        <x:v>captures/evidence_snapshots/pdf/V017-oracle-eloqua-evidence-snapshot.pdf</x:v>
      </x:c>
      <x:c r="L16" s="22" t="str">
        <x:v>captures/evidence_snapshots/png/V017-oracle-eloqua-evidence-snapshot.png</x:v>
      </x:c>
      <x:c r="M16" s="22" t="str">
        <x:v>dce8356319a47a50b0584b8ae131bf7385e573a8305aa7c8c3824185509cd511</x:v>
      </x:c>
      <x:c r="N16" s="22" t="str">
        <x:v>f1bd9f957666d7f038c2cadca7f297bff9f81f6cb4771f77d5a4b749f7da9fed</x:v>
      </x:c>
      <x:c r="O16" s="22" t="str">
        <x:v>049403c91d3341effbad80de1252e722be321a9458f17d3e0bb974eb5c85480a</x:v>
      </x:c>
      <x:c r="P16" s="22" t="str">
        <x:v>Snapshot is not a byte-for-byte archive or live-page screenshot.</x:v>
      </x:c>
    </x:row>
    <x:row r="17">
      <x:c r="A17" s="22" t="str">
        <x:v>V020</x:v>
      </x:c>
      <x:c r="B17" s="22" t="str">
        <x:v>SAP Emarsys</x:v>
      </x:c>
      <x:c r="C17" s="22" t="str">
        <x:v>Priority: score 0-3</x:v>
      </x:c>
      <x:c r="D17" s="22" t="str">
        <x:v>SAP Emarsys official pricing/product page (descriptive record; live HTML title not independently captured in r2)</x:v>
      </x:c>
      <x:c r="E17" s="22" t="str">
        <x:v>https://emarsys.com/pricing/</x:v>
      </x:c>
      <x:c r="F17" s="22" t="str">
        <x:v>2026-07-12</x:v>
      </x:c>
      <x:c r="G17" s="22" t="str">
        <x:v>Unauthenticated public web; locale not controllable; researcher context Asia/Kolkata</x:v>
      </x:c>
      <x:c r="H17" s="22" t="str">
        <x:v>Unable to save live remote page bytes in execution environment</x:v>
      </x:c>
      <x:c r="I17" s="22" t="str">
        <x:v>Local dated evidence snapshot: HTML + rendered PDF + PNG</x:v>
      </x:c>
      <x:c r="J17" s="22" t="str">
        <x:v>captures/evidence_snapshots/html/V020-sap-emarsys-evidence-snapshot.html</x:v>
      </x:c>
      <x:c r="K17" s="22" t="str">
        <x:v>captures/evidence_snapshots/pdf/V020-sap-emarsys-evidence-snapshot.pdf</x:v>
      </x:c>
      <x:c r="L17" s="22" t="str">
        <x:v>captures/evidence_snapshots/png/V020-sap-emarsys-evidence-snapshot.png</x:v>
      </x:c>
      <x:c r="M17" s="22" t="str">
        <x:v>cb1bcce6e69347b314a39a2f5a6947f7c53a25623b3da70bf2ba7ddce4740fe6</x:v>
      </x:c>
      <x:c r="N17" s="22" t="str">
        <x:v>33c5ba8849f9facb0412e0bc29e9456c8bd4599a1c631928b5d1216f4c4a9cac</x:v>
      </x:c>
      <x:c r="O17" s="22" t="str">
        <x:v>f8bbd60aba6df6ee39f82231c92d52fac4a5a3e8a68c6bb1a2918c87bd3a47ca</x:v>
      </x:c>
      <x:c r="P17" s="22" t="str">
        <x:v>Snapshot is not a byte-for-byte archive or live-page screenshot.</x:v>
      </x:c>
    </x:row>
    <x:row r="18">
      <x:c r="A18" s="22" t="str">
        <x:v>V021</x:v>
      </x:c>
      <x:c r="B18" s="22" t="str">
        <x:v>6sense</x:v>
      </x:c>
      <x:c r="C18" s="22" t="str">
        <x:v>Priority: score 0-3</x:v>
      </x:c>
      <x:c r="D18" s="22" t="str">
        <x:v>6sense official pricing/product page (descriptive record; live HTML title not independently captured in r2)</x:v>
      </x:c>
      <x:c r="E18" s="22" t="str">
        <x:v>https://6sense.com/platform/pricing/</x:v>
      </x:c>
      <x:c r="F18" s="22" t="str">
        <x:v>2026-07-12</x:v>
      </x:c>
      <x:c r="G18" s="22" t="str">
        <x:v>Unauthenticated public web; locale not controllable; researcher context Asia/Kolkata</x:v>
      </x:c>
      <x:c r="H18" s="22" t="str">
        <x:v>Unable to save live remote page bytes in execution environment</x:v>
      </x:c>
      <x:c r="I18" s="22" t="str">
        <x:v>Local dated evidence snapshot: HTML + rendered PDF + PNG</x:v>
      </x:c>
      <x:c r="J18" s="22" t="str">
        <x:v>captures/evidence_snapshots/html/V021-6sense-evidence-snapshot.html</x:v>
      </x:c>
      <x:c r="K18" s="22" t="str">
        <x:v>captures/evidence_snapshots/pdf/V021-6sense-evidence-snapshot.pdf</x:v>
      </x:c>
      <x:c r="L18" s="22" t="str">
        <x:v>captures/evidence_snapshots/png/V021-6sense-evidence-snapshot.png</x:v>
      </x:c>
      <x:c r="M18" s="22" t="str">
        <x:v>f1f13568fec2d00e9848579e017639eed928816bae412af10afed1fd6eb213c0</x:v>
      </x:c>
      <x:c r="N18" s="22" t="str">
        <x:v>f1f0cc4c570f6c68a4346700b9768b2da4c93620a2ba25454d097f27df3e131f</x:v>
      </x:c>
      <x:c r="O18" s="22" t="str">
        <x:v>8a3ca65f798e9f528c73a62bbcfb9270d2bce446d75a44c1ec1035f9f5a2b913</x:v>
      </x:c>
      <x:c r="P18" s="22" t="str">
        <x:v>Snapshot is not a byte-for-byte archive or live-page screenshot.</x:v>
      </x:c>
    </x:row>
    <x:row r="19">
      <x:c r="A19" s="22" t="str">
        <x:v>V024</x:v>
      </x:c>
      <x:c r="B19" s="22" t="str">
        <x:v>Apollo.io</x:v>
      </x:c>
      <x:c r="C19" s="22" t="str">
        <x:v>Priority: score 0-3</x:v>
      </x:c>
      <x:c r="D19" s="22" t="str">
        <x:v>Apollo.io official pricing/product page (descriptive record; live HTML title not independently captured in r2)</x:v>
      </x:c>
      <x:c r="E19" s="22" t="str">
        <x:v>https://www.apollo.io/pricing</x:v>
      </x:c>
      <x:c r="F19" s="22" t="str">
        <x:v>2026-07-12</x:v>
      </x:c>
      <x:c r="G19" s="22" t="str">
        <x:v>Unauthenticated public web; locale not controllable; researcher context Asia/Kolkata</x:v>
      </x:c>
      <x:c r="H19" s="22" t="str">
        <x:v>Unable to save live remote page bytes in execution environment</x:v>
      </x:c>
      <x:c r="I19" s="22" t="str">
        <x:v>Local dated evidence snapshot: HTML + rendered PDF + PNG</x:v>
      </x:c>
      <x:c r="J19" s="22" t="str">
        <x:v>captures/evidence_snapshots/html/V024-apollo-io-evidence-snapshot.html</x:v>
      </x:c>
      <x:c r="K19" s="22" t="str">
        <x:v>captures/evidence_snapshots/pdf/V024-apollo-io-evidence-snapshot.pdf</x:v>
      </x:c>
      <x:c r="L19" s="22" t="str">
        <x:v>captures/evidence_snapshots/png/V024-apollo-io-evidence-snapshot.png</x:v>
      </x:c>
      <x:c r="M19" s="22" t="str">
        <x:v>cc7c5367ffbcbbe48bd1899536e6dcc31beec0dc76fc819429d3a4d1ccb4691d</x:v>
      </x:c>
      <x:c r="N19" s="22" t="str">
        <x:v>1f241b2365a26b99c3ae430a20eaaff2a0b735e3aa61b3b8f8caa86189f6037a</x:v>
      </x:c>
      <x:c r="O19" s="22" t="str">
        <x:v>190b34d2a152e3207a80d549d91bacb7695fedf4e2ce26a49ecc659222e84f9b</x:v>
      </x:c>
      <x:c r="P19" s="22" t="str">
        <x:v>Snapshot is not a byte-for-byte archive or live-page screenshot.</x:v>
      </x:c>
    </x:row>
    <x:row r="20">
      <x:c r="A20" s="22" t="str">
        <x:v>V025</x:v>
      </x:c>
      <x:c r="B20" s="22" t="str">
        <x:v>Bombora</x:v>
      </x:c>
      <x:c r="C20" s="22" t="str">
        <x:v>Priority: score 0-3</x:v>
      </x:c>
      <x:c r="D20" s="22" t="str">
        <x:v>Bombora official pricing/product page (descriptive record; live HTML title not independently captured in r2)</x:v>
      </x:c>
      <x:c r="E20" s="22" t="str">
        <x:v>https://bombora.com/pricing/</x:v>
      </x:c>
      <x:c r="F20" s="22" t="str">
        <x:v>2026-07-12</x:v>
      </x:c>
      <x:c r="G20" s="22" t="str">
        <x:v>Unauthenticated public web; locale not controllable; researcher context Asia/Kolkata</x:v>
      </x:c>
      <x:c r="H20" s="22" t="str">
        <x:v>Unable to save live remote page bytes in execution environment</x:v>
      </x:c>
      <x:c r="I20" s="22" t="str">
        <x:v>Local dated evidence snapshot: HTML + rendered PDF + PNG</x:v>
      </x:c>
      <x:c r="J20" s="22" t="str">
        <x:v>captures/evidence_snapshots/html/V025-bombora-evidence-snapshot.html</x:v>
      </x:c>
      <x:c r="K20" s="22" t="str">
        <x:v>captures/evidence_snapshots/pdf/V025-bombora-evidence-snapshot.pdf</x:v>
      </x:c>
      <x:c r="L20" s="22" t="str">
        <x:v>captures/evidence_snapshots/png/V025-bombora-evidence-snapshot.png</x:v>
      </x:c>
      <x:c r="M20" s="22" t="str">
        <x:v>2e8cadabd6fae0ce38de4bf620f3f5a2c20a8a66aafb1880aa61b8875a338170</x:v>
      </x:c>
      <x:c r="N20" s="22" t="str">
        <x:v>df8762fbb38f0c8a4793d2a5e40bf9439f80f298bbdfec8c46d4976827eea9d5</x:v>
      </x:c>
      <x:c r="O20" s="22" t="str">
        <x:v>42224f37cc05c47e74656afc2c7f549d924195e18d73cc40404280cdecadd074</x:v>
      </x:c>
      <x:c r="P20" s="22" t="str">
        <x:v>Snapshot is not a byte-for-byte archive or live-page screenshot.</x:v>
      </x:c>
    </x:row>
    <x:row r="21">
      <x:c r="A21" s="22" t="str">
        <x:v>V026</x:v>
      </x:c>
      <x:c r="B21" s="22" t="str">
        <x:v>Cognism</x:v>
      </x:c>
      <x:c r="C21" s="22" t="str">
        <x:v>Priority: score 0-3</x:v>
      </x:c>
      <x:c r="D21" s="22" t="str">
        <x:v>Cognism official pricing/product page (descriptive record; live HTML title not independently captured in r2)</x:v>
      </x:c>
      <x:c r="E21" s="22" t="str">
        <x:v>https://www.cognism.com/pricing</x:v>
      </x:c>
      <x:c r="F21" s="22" t="str">
        <x:v>2026-07-12</x:v>
      </x:c>
      <x:c r="G21" s="22" t="str">
        <x:v>Unauthenticated public web; locale not controllable; researcher context Asia/Kolkata</x:v>
      </x:c>
      <x:c r="H21" s="22" t="str">
        <x:v>Unable to save live remote page bytes in execution environment</x:v>
      </x:c>
      <x:c r="I21" s="22" t="str">
        <x:v>Local dated evidence snapshot: HTML + rendered PDF + PNG</x:v>
      </x:c>
      <x:c r="J21" s="22" t="str">
        <x:v>captures/evidence_snapshots/html/V026-cognism-evidence-snapshot.html</x:v>
      </x:c>
      <x:c r="K21" s="22" t="str">
        <x:v>captures/evidence_snapshots/pdf/V026-cognism-evidence-snapshot.pdf</x:v>
      </x:c>
      <x:c r="L21" s="22" t="str">
        <x:v>captures/evidence_snapshots/png/V026-cognism-evidence-snapshot.png</x:v>
      </x:c>
      <x:c r="M21" s="22" t="str">
        <x:v>c08f5b916e7e0ae8ab84c116bde3f89492337101cae57031ea93ce8022a288a2</x:v>
      </x:c>
      <x:c r="N21" s="22" t="str">
        <x:v>11e17b3cb0cbdec1357ed30f449d5830ae882df5ce382651f4932996d73f5ac0</x:v>
      </x:c>
      <x:c r="O21" s="22" t="str">
        <x:v>d7a9159486f4059adc4ffc6e81708ec53081030596122289b9be6c6cabe759b1</x:v>
      </x:c>
      <x:c r="P21" s="22" t="str">
        <x:v>Snapshot is not a byte-for-byte archive or live-page screenshot.</x:v>
      </x:c>
    </x:row>
    <x:row r="22">
      <x:c r="A22" s="22" t="str">
        <x:v>V027</x:v>
      </x:c>
      <x:c r="B22" s="22" t="str">
        <x:v>Common Room</x:v>
      </x:c>
      <x:c r="C22" s="22" t="str">
        <x:v>Priority: criterion/evidence conflict repair</x:v>
      </x:c>
      <x:c r="D22" s="22" t="str">
        <x:v>Pricing | Common Room</x:v>
      </x:c>
      <x:c r="E22" s="22" t="str">
        <x:v>https://www.commonroom.io/pricing/</x:v>
      </x:c>
      <x:c r="F22" s="22" t="str">
        <x:v>2026-07-12</x:v>
      </x:c>
      <x:c r="G22" s="22" t="str">
        <x:v>Unauthenticated public web; locale not controllable; researcher context Asia/Kolkata</x:v>
      </x:c>
      <x:c r="H22" s="22" t="str">
        <x:v>Unable to save live remote page bytes in execution environment</x:v>
      </x:c>
      <x:c r="I22" s="22" t="str">
        <x:v>Local dated evidence snapshot: HTML + rendered PDF + PNG</x:v>
      </x:c>
      <x:c r="J22" s="22" t="str">
        <x:v>captures/evidence_snapshots/html/V027-common-room-evidence-snapshot.html</x:v>
      </x:c>
      <x:c r="K22" s="22" t="str">
        <x:v>captures/evidence_snapshots/pdf/V027-common-room-evidence-snapshot.pdf</x:v>
      </x:c>
      <x:c r="L22" s="22" t="str">
        <x:v>captures/evidence_snapshots/png/V027-common-room-evidence-snapshot.png</x:v>
      </x:c>
      <x:c r="M22" s="22" t="str">
        <x:v>003e806fa4de2267b9da3f6455fea3052b26ec2b00694a5bdb4a90d919f29d9e</x:v>
      </x:c>
      <x:c r="N22" s="22" t="str">
        <x:v>25a8e902d8d77a0a63cb537832b4aa58ea1e0b6663169f84d4212e1d61ac7ef6</x:v>
      </x:c>
      <x:c r="O22" s="22" t="str">
        <x:v>fb900059d80e0b814811168ebca943f2a51f12cc6bef904586a829232aa53385</x:v>
      </x:c>
      <x:c r="P22" s="22" t="str">
        <x:v>Snapshot is not a byte-for-byte archive or live-page screenshot.</x:v>
      </x:c>
    </x:row>
    <x:row r="23">
      <x:c r="A23" s="22" t="str">
        <x:v>V028</x:v>
      </x:c>
      <x:c r="B23" s="22" t="str">
        <x:v>Demandbase</x:v>
      </x:c>
      <x:c r="C23" s="22" t="str">
        <x:v>Priority: score 0-3</x:v>
      </x:c>
      <x:c r="D23" s="22" t="str">
        <x:v>Demandbase official pricing/product page (descriptive record; live HTML title not independently captured in r2)</x:v>
      </x:c>
      <x:c r="E23" s="22" t="str">
        <x:v>https://www.demandbase.com/pricing/</x:v>
      </x:c>
      <x:c r="F23" s="22" t="str">
        <x:v>2026-07-12</x:v>
      </x:c>
      <x:c r="G23" s="22" t="str">
        <x:v>Unauthenticated public web; locale not controllable; researcher context Asia/Kolkata</x:v>
      </x:c>
      <x:c r="H23" s="22" t="str">
        <x:v>Unable to save live remote page bytes in execution environment</x:v>
      </x:c>
      <x:c r="I23" s="22" t="str">
        <x:v>Local dated evidence snapshot: HTML + rendered PDF + PNG</x:v>
      </x:c>
      <x:c r="J23" s="22" t="str">
        <x:v>captures/evidence_snapshots/html/V028-demandbase-evidence-snapshot.html</x:v>
      </x:c>
      <x:c r="K23" s="22" t="str">
        <x:v>captures/evidence_snapshots/pdf/V028-demandbase-evidence-snapshot.pdf</x:v>
      </x:c>
      <x:c r="L23" s="22" t="str">
        <x:v>captures/evidence_snapshots/png/V028-demandbase-evidence-snapshot.png</x:v>
      </x:c>
      <x:c r="M23" s="22" t="str">
        <x:v>3032c543ca4f2ef90d11f6b2bda8f951b1a8a522c5508d3e0845f1718f34e1ad</x:v>
      </x:c>
      <x:c r="N23" s="22" t="str">
        <x:v>93f6587d14818e9c793e39e9202b65e10d6a24ae73452e193dff3bd19e560202</x:v>
      </x:c>
      <x:c r="O23" s="22" t="str">
        <x:v>c8ef85e4c19a99abb61d4fdc85356a3dc59136443c8d51deb173573b4ac49514</x:v>
      </x:c>
      <x:c r="P23" s="22" t="str">
        <x:v>Snapshot is not a byte-for-byte archive or live-page screenshot.</x:v>
      </x:c>
    </x:row>
    <x:row r="24">
      <x:c r="A24" s="22" t="str">
        <x:v>V029</x:v>
      </x:c>
      <x:c r="B24" s="22" t="str">
        <x:v>Factors.ai</x:v>
      </x:c>
      <x:c r="C24" s="22" t="str">
        <x:v>Priority: score 0-3</x:v>
      </x:c>
      <x:c r="D24" s="22" t="str">
        <x:v>Factors.ai Product Updates and Releases; Factors.ai Pricing</x:v>
      </x:c>
      <x:c r="E24" s="22" t="str">
        <x:v>https://www.factors.ai/product-updates-and-releases</x:v>
      </x:c>
      <x:c r="F24" s="22" t="str">
        <x:v>2026-07-12</x:v>
      </x:c>
      <x:c r="G24" s="22" t="str">
        <x:v>Unauthenticated public web; locale not controllable; researcher context Asia/Kolkata</x:v>
      </x:c>
      <x:c r="H24" s="22" t="str">
        <x:v>Unable to save live remote page bytes in execution environment</x:v>
      </x:c>
      <x:c r="I24" s="22" t="str">
        <x:v>Local dated evidence snapshot: HTML + rendered PDF + PNG</x:v>
      </x:c>
      <x:c r="J24" s="22" t="str">
        <x:v>captures/evidence_snapshots/html/V029-factors-ai-evidence-snapshot.html</x:v>
      </x:c>
      <x:c r="K24" s="22" t="str">
        <x:v>captures/evidence_snapshots/pdf/V029-factors-ai-evidence-snapshot.pdf</x:v>
      </x:c>
      <x:c r="L24" s="22" t="str">
        <x:v>captures/evidence_snapshots/png/V029-factors-ai-evidence-snapshot.png</x:v>
      </x:c>
      <x:c r="M24" s="22" t="str">
        <x:v>d96226e12a08549b2e90b9fe511c46ee31e541aa1ee14cf627e3d83564a598cc</x:v>
      </x:c>
      <x:c r="N24" s="22" t="str">
        <x:v>70fae20a763f50043479c7f948d51432b1fa72f992b12b67e617075a8058ea5e</x:v>
      </x:c>
      <x:c r="O24" s="22" t="str">
        <x:v>08954e2f6a3bd33e5a8dd3497efcd785000443a09cff7a0baf634962e74eb335</x:v>
      </x:c>
      <x:c r="P24" s="22" t="str">
        <x:v>Snapshot is not a byte-for-byte archive or live-page screenshot.</x:v>
      </x:c>
    </x:row>
    <x:row r="25">
      <x:c r="A25" s="22" t="str">
        <x:v>V030</x:v>
      </x:c>
      <x:c r="B25" s="22" t="str">
        <x:v>Intentsify</x:v>
      </x:c>
      <x:c r="C25" s="22" t="str">
        <x:v>Priority: score 0-3</x:v>
      </x:c>
      <x:c r="D25" s="22" t="str">
        <x:v>Intentsify official pricing/product page (descriptive record; live HTML title not independently captured in r2)</x:v>
      </x:c>
      <x:c r="E25" s="22" t="str">
        <x:v>https://intentsify.io/pricing/</x:v>
      </x:c>
      <x:c r="F25" s="22" t="str">
        <x:v>2026-07-12</x:v>
      </x:c>
      <x:c r="G25" s="22" t="str">
        <x:v>Unauthenticated public web; locale not controllable; researcher context Asia/Kolkata</x:v>
      </x:c>
      <x:c r="H25" s="22" t="str">
        <x:v>Unable to save live remote page bytes in execution environment</x:v>
      </x:c>
      <x:c r="I25" s="22" t="str">
        <x:v>Local dated evidence snapshot: HTML + rendered PDF + PNG</x:v>
      </x:c>
      <x:c r="J25" s="22" t="str">
        <x:v>captures/evidence_snapshots/html/V030-intentsify-evidence-snapshot.html</x:v>
      </x:c>
      <x:c r="K25" s="22" t="str">
        <x:v>captures/evidence_snapshots/pdf/V030-intentsify-evidence-snapshot.pdf</x:v>
      </x:c>
      <x:c r="L25" s="22" t="str">
        <x:v>captures/evidence_snapshots/png/V030-intentsify-evidence-snapshot.png</x:v>
      </x:c>
      <x:c r="M25" s="22" t="str">
        <x:v>597cf34cfa2275d7a32fa88419f48125bc6a0ec6b929f1897155f7afec0a775e</x:v>
      </x:c>
      <x:c r="N25" s="22" t="str">
        <x:v>164cf0ff0f20ccf436817a22e6cec66a1b1cc06ee6a2bbdf0e5e04e60758817c</x:v>
      </x:c>
      <x:c r="O25" s="22" t="str">
        <x:v>13f5cde3a52d2f99337af7d2551ff8a6e2c94c9e7dcd6f383eb65984d2872034</x:v>
      </x:c>
      <x:c r="P25" s="22" t="str">
        <x:v>Snapshot is not a byte-for-byte archive or live-page screenshot.</x:v>
      </x:c>
    </x:row>
    <x:row r="26">
      <x:c r="A26" s="22" t="str">
        <x:v>V032</x:v>
      </x:c>
      <x:c r="B26" s="22" t="str">
        <x:v>Leadspace</x:v>
      </x:c>
      <x:c r="C26" s="22" t="str">
        <x:v>Priority: score 0-3</x:v>
      </x:c>
      <x:c r="D26" s="22" t="str">
        <x:v>Leadspace official pricing/product page (descriptive record; live HTML title not independently captured in r2)</x:v>
      </x:c>
      <x:c r="E26" s="22" t="str">
        <x:v>https://www.leadspace.com/pricing/</x:v>
      </x:c>
      <x:c r="F26" s="22" t="str">
        <x:v>2026-07-12</x:v>
      </x:c>
      <x:c r="G26" s="22" t="str">
        <x:v>Unauthenticated public web; locale not controllable; researcher context Asia/Kolkata</x:v>
      </x:c>
      <x:c r="H26" s="22" t="str">
        <x:v>Unable to save live remote page bytes in execution environment</x:v>
      </x:c>
      <x:c r="I26" s="22" t="str">
        <x:v>Local dated evidence snapshot: HTML + rendered PDF + PNG</x:v>
      </x:c>
      <x:c r="J26" s="22" t="str">
        <x:v>captures/evidence_snapshots/html/V032-leadspace-evidence-snapshot.html</x:v>
      </x:c>
      <x:c r="K26" s="22" t="str">
        <x:v>captures/evidence_snapshots/pdf/V032-leadspace-evidence-snapshot.pdf</x:v>
      </x:c>
      <x:c r="L26" s="22" t="str">
        <x:v>captures/evidence_snapshots/png/V032-leadspace-evidence-snapshot.png</x:v>
      </x:c>
      <x:c r="M26" s="22" t="str">
        <x:v>248af7fe053ebc926ae7352509d4fe6d9a972dbb29dea816d95c74c1f73df5a1</x:v>
      </x:c>
      <x:c r="N26" s="22" t="str">
        <x:v>15680adf4a1b1387ebd3bed4d6510f57ce6f749571621abc072c106b79845bb3</x:v>
      </x:c>
      <x:c r="O26" s="22" t="str">
        <x:v>fa24aaffd74d399ea8c3153e5acb790b1d899460d3aec06e15d4f4b27e9876c1</x:v>
      </x:c>
      <x:c r="P26" s="22" t="str">
        <x:v>Snapshot is not a byte-for-byte archive or live-page screenshot.</x:v>
      </x:c>
    </x:row>
    <x:row r="27">
      <x:c r="A27" s="22" t="str">
        <x:v>V033</x:v>
      </x:c>
      <x:c r="B27" s="22" t="str">
        <x:v>MadKudu (HG Insights)</x:v>
      </x:c>
      <x:c r="C27" s="22" t="str">
        <x:v>Priority: score 0-3</x:v>
      </x:c>
      <x:c r="D27" s="22" t="str">
        <x:v>MadKudu (HG Insights) official pricing/product page (descriptive record; live HTML title not independently captured in r2)</x:v>
      </x:c>
      <x:c r="E27" s="22" t="str">
        <x:v>https://hginsights.com/</x:v>
      </x:c>
      <x:c r="F27" s="22" t="str">
        <x:v>2026-07-12</x:v>
      </x:c>
      <x:c r="G27" s="22" t="str">
        <x:v>Unauthenticated public web; locale not controllable; researcher context Asia/Kolkata</x:v>
      </x:c>
      <x:c r="H27" s="22" t="str">
        <x:v>Unable to save live remote page bytes in execution environment</x:v>
      </x:c>
      <x:c r="I27" s="22" t="str">
        <x:v>Local dated evidence snapshot: HTML + rendered PDF + PNG</x:v>
      </x:c>
      <x:c r="J27" s="22" t="str">
        <x:v>captures/evidence_snapshots/html/V033-madkudu-hg-insights-evidence-snapshot.html</x:v>
      </x:c>
      <x:c r="K27" s="22" t="str">
        <x:v>captures/evidence_snapshots/pdf/V033-madkudu-hg-insights-evidence-snapshot.pdf</x:v>
      </x:c>
      <x:c r="L27" s="22" t="str">
        <x:v>captures/evidence_snapshots/png/V033-madkudu-hg-insights-evidence-snapshot.png</x:v>
      </x:c>
      <x:c r="M27" s="22" t="str">
        <x:v>66a1bb44f1ad317d5bf72b87b9af128c84301aca8df503de601489cd45d319fd</x:v>
      </x:c>
      <x:c r="N27" s="22" t="str">
        <x:v>cc8c3f6c3fedc3f45172ae368b9bad6cb7534ed56a564016282e540715264023</x:v>
      </x:c>
      <x:c r="O27" s="22" t="str">
        <x:v>29fb644ed4e9fc1d198cb891691aa8fa3e179713f5a445ed276ea9a26d6e4840</x:v>
      </x:c>
      <x:c r="P27" s="22" t="str">
        <x:v>Snapshot is not a byte-for-byte archive or live-page screenshot.</x:v>
      </x:c>
    </x:row>
    <x:row r="28">
      <x:c r="A28" s="22" t="str">
        <x:v>V034</x:v>
      </x:c>
      <x:c r="B28" s="22" t="str">
        <x:v>Metadata.io</x:v>
      </x:c>
      <x:c r="C28" s="22" t="str">
        <x:v>Priority: score 0-3</x:v>
      </x:c>
      <x:c r="D28" s="22" t="str">
        <x:v>Metadata.io official pricing/product page (descriptive record; live HTML title not independently captured in r2)</x:v>
      </x:c>
      <x:c r="E28" s="22" t="str">
        <x:v>https://metadata.io/pricing</x:v>
      </x:c>
      <x:c r="F28" s="22" t="str">
        <x:v>2026-07-12</x:v>
      </x:c>
      <x:c r="G28" s="22" t="str">
        <x:v>Unauthenticated public web; locale not controllable; researcher context Asia/Kolkata</x:v>
      </x:c>
      <x:c r="H28" s="22" t="str">
        <x:v>Unable to save live remote page bytes in execution environment</x:v>
      </x:c>
      <x:c r="I28" s="22" t="str">
        <x:v>Local dated evidence snapshot: HTML + rendered PDF + PNG</x:v>
      </x:c>
      <x:c r="J28" s="22" t="str">
        <x:v>captures/evidence_snapshots/html/V034-metadata-io-evidence-snapshot.html</x:v>
      </x:c>
      <x:c r="K28" s="22" t="str">
        <x:v>captures/evidence_snapshots/pdf/V034-metadata-io-evidence-snapshot.pdf</x:v>
      </x:c>
      <x:c r="L28" s="22" t="str">
        <x:v>captures/evidence_snapshots/png/V034-metadata-io-evidence-snapshot.png</x:v>
      </x:c>
      <x:c r="M28" s="22" t="str">
        <x:v>adeeeb353442ae8b1e4552a6a6d9dc70643e508ee1372680c5ad4969d582e0ab</x:v>
      </x:c>
      <x:c r="N28" s="22" t="str">
        <x:v>982988ec0ba406e75b17c18a84eb298ca7b93b82b12474b478e4f485bf05de21</x:v>
      </x:c>
      <x:c r="O28" s="22" t="str">
        <x:v>3787e4235b2eb429f526bb23c3fa11c283508e0cc27a0e510b0bc5e4534baa5f</x:v>
      </x:c>
      <x:c r="P28" s="22" t="str">
        <x:v>Snapshot is not a byte-for-byte archive or live-page screenshot.</x:v>
      </x:c>
    </x:row>
    <x:row r="29">
      <x:c r="A29" s="22" t="str">
        <x:v>V035</x:v>
      </x:c>
      <x:c r="B29" s="22" t="str">
        <x:v>Qualified</x:v>
      </x:c>
      <x:c r="C29" s="22" t="str">
        <x:v>Priority: score 0-3</x:v>
      </x:c>
      <x:c r="D29" s="22" t="str">
        <x:v>Qualified official pricing/product page (descriptive record; live HTML title not independently captured in r2)</x:v>
      </x:c>
      <x:c r="E29" s="22" t="str">
        <x:v>https://www.qualified.com/pricing</x:v>
      </x:c>
      <x:c r="F29" s="22" t="str">
        <x:v>2026-07-12</x:v>
      </x:c>
      <x:c r="G29" s="22" t="str">
        <x:v>Unauthenticated public web; locale not controllable; researcher context Asia/Kolkata</x:v>
      </x:c>
      <x:c r="H29" s="22" t="str">
        <x:v>Unable to save live remote page bytes in execution environment</x:v>
      </x:c>
      <x:c r="I29" s="22" t="str">
        <x:v>Local dated evidence snapshot: HTML + rendered PDF + PNG</x:v>
      </x:c>
      <x:c r="J29" s="22" t="str">
        <x:v>captures/evidence_snapshots/html/V035-qualified-evidence-snapshot.html</x:v>
      </x:c>
      <x:c r="K29" s="22" t="str">
        <x:v>captures/evidence_snapshots/pdf/V035-qualified-evidence-snapshot.pdf</x:v>
      </x:c>
      <x:c r="L29" s="22" t="str">
        <x:v>captures/evidence_snapshots/png/V035-qualified-evidence-snapshot.png</x:v>
      </x:c>
      <x:c r="M29" s="22" t="str">
        <x:v>1687d89ab9d74e6f3b44aba2c0c9f1a3a1efe2c2f537c6bc66cde30300beb8c7</x:v>
      </x:c>
      <x:c r="N29" s="22" t="str">
        <x:v>50e2938c00fe55c36c9879f13e24d08ac23320d7b863626ab093c951181ad1e5</x:v>
      </x:c>
      <x:c r="O29" s="22" t="str">
        <x:v>69175f3ef6360ba3b43287afa295a670b1d4709f83742c8ddfa2b56b9e76d529</x:v>
      </x:c>
      <x:c r="P29" s="22" t="str">
        <x:v>Snapshot is not a byte-for-byte archive or live-page screenshot.</x:v>
      </x:c>
    </x:row>
    <x:row r="30">
      <x:c r="A30" s="22" t="str">
        <x:v>V036</x:v>
      </x:c>
      <x:c r="B30" s="22" t="str">
        <x:v>RB2B</x:v>
      </x:c>
      <x:c r="C30" s="22" t="str">
        <x:v>Priority: score 0-3</x:v>
      </x:c>
      <x:c r="D30" s="22" t="str">
        <x:v>RB2B official pricing/product page (descriptive record; live HTML title not independently captured in r2)</x:v>
      </x:c>
      <x:c r="E30" s="22" t="str">
        <x:v>https://www.rb2b.com/pricing</x:v>
      </x:c>
      <x:c r="F30" s="22" t="str">
        <x:v>2026-07-12</x:v>
      </x:c>
      <x:c r="G30" s="22" t="str">
        <x:v>Unauthenticated public web; locale not controllable; researcher context Asia/Kolkata</x:v>
      </x:c>
      <x:c r="H30" s="22" t="str">
        <x:v>Unable to save live remote page bytes in execution environment</x:v>
      </x:c>
      <x:c r="I30" s="22" t="str">
        <x:v>Local dated evidence snapshot: HTML + rendered PDF + PNG</x:v>
      </x:c>
      <x:c r="J30" s="22" t="str">
        <x:v>captures/evidence_snapshots/html/V036-rb2b-evidence-snapshot.html</x:v>
      </x:c>
      <x:c r="K30" s="22" t="str">
        <x:v>captures/evidence_snapshots/pdf/V036-rb2b-evidence-snapshot.pdf</x:v>
      </x:c>
      <x:c r="L30" s="22" t="str">
        <x:v>captures/evidence_snapshots/png/V036-rb2b-evidence-snapshot.png</x:v>
      </x:c>
      <x:c r="M30" s="22" t="str">
        <x:v>6cb895925238794f47e01a62346989a22b0a518c1ded9ad5ab7986ed4d89163b</x:v>
      </x:c>
      <x:c r="N30" s="22" t="str">
        <x:v>a76bb47ed37d6eb2565198d01f6c4de601a0e02a4e35188b5cf7352a10279645</x:v>
      </x:c>
      <x:c r="O30" s="22" t="str">
        <x:v>eb6f1a6ea680cc09e7c30b367b8e0f0b5ac35f740c1aa549ad7e7579e93db406</x:v>
      </x:c>
      <x:c r="P30" s="22" t="str">
        <x:v>Snapshot is not a byte-for-byte archive or live-page screenshot.</x:v>
      </x:c>
    </x:row>
    <x:row r="31">
      <x:c r="A31" s="22" t="str">
        <x:v>V037</x:v>
      </x:c>
      <x:c r="B31" s="22" t="str">
        <x:v>Terminus</x:v>
      </x:c>
      <x:c r="C31" s="22" t="str">
        <x:v>Priority: score 0-3</x:v>
      </x:c>
      <x:c r="D31" s="22" t="str">
        <x:v>Terminus official pricing/product page (descriptive record; live HTML title not independently captured in r2)</x:v>
      </x:c>
      <x:c r="E31" s="22" t="str">
        <x:v>https://www.ionic.io/</x:v>
      </x:c>
      <x:c r="F31" s="22" t="str">
        <x:v>2026-07-12</x:v>
      </x:c>
      <x:c r="G31" s="22" t="str">
        <x:v>Unauthenticated public web; locale not controllable; researcher context Asia/Kolkata</x:v>
      </x:c>
      <x:c r="H31" s="22" t="str">
        <x:v>Unable to save live remote page bytes in execution environment</x:v>
      </x:c>
      <x:c r="I31" s="22" t="str">
        <x:v>Local dated evidence snapshot: HTML + rendered PDF + PNG</x:v>
      </x:c>
      <x:c r="J31" s="22" t="str">
        <x:v>captures/evidence_snapshots/html/V037-terminus-evidence-snapshot.html</x:v>
      </x:c>
      <x:c r="K31" s="22" t="str">
        <x:v>captures/evidence_snapshots/pdf/V037-terminus-evidence-snapshot.pdf</x:v>
      </x:c>
      <x:c r="L31" s="22" t="str">
        <x:v>captures/evidence_snapshots/png/V037-terminus-evidence-snapshot.png</x:v>
      </x:c>
      <x:c r="M31" s="22" t="str">
        <x:v>905b78f08e31e7a17c4805b7fae032ad279eadbebd2d6674f7455190890ff874</x:v>
      </x:c>
      <x:c r="N31" s="22" t="str">
        <x:v>f1ae1bd1fd11873047d994e87a782d7b7bc585861f329a64556c5815c9f98276</x:v>
      </x:c>
      <x:c r="O31" s="22" t="str">
        <x:v>ca65bc7573381ba600471e72c54077b34c94b4c1cc0b486337ca8c55fea8fac0</x:v>
      </x:c>
      <x:c r="P31" s="22" t="str">
        <x:v>Snapshot is not a byte-for-byte archive or live-page screenshot.</x:v>
      </x:c>
    </x:row>
    <x:row r="32">
      <x:c r="A32" s="22" t="str">
        <x:v>V038</x:v>
      </x:c>
      <x:c r="B32" s="22" t="str">
        <x:v>UserGems</x:v>
      </x:c>
      <x:c r="C32" s="22" t="str">
        <x:v>Priority: changed in r1 repair</x:v>
      </x:c>
      <x:c r="D32" s="22" t="str">
        <x:v>UserGems official pricing/product page (descriptive record; live HTML title not independently captured in r2)</x:v>
      </x:c>
      <x:c r="E32" s="22" t="str">
        <x:v>https://www.usergems.com/pricing</x:v>
      </x:c>
      <x:c r="F32" s="22" t="str">
        <x:v>2026-07-12</x:v>
      </x:c>
      <x:c r="G32" s="22" t="str">
        <x:v>Unauthenticated public web; locale not controllable; researcher context Asia/Kolkata</x:v>
      </x:c>
      <x:c r="H32" s="22" t="str">
        <x:v>Unable to save live remote page bytes in execution environment</x:v>
      </x:c>
      <x:c r="I32" s="22" t="str">
        <x:v>Local dated evidence snapshot: HTML + rendered PDF + PNG</x:v>
      </x:c>
      <x:c r="J32" s="22" t="str">
        <x:v>captures/evidence_snapshots/html/V038-usergems-evidence-snapshot.html</x:v>
      </x:c>
      <x:c r="K32" s="22" t="str">
        <x:v>captures/evidence_snapshots/pdf/V038-usergems-evidence-snapshot.pdf</x:v>
      </x:c>
      <x:c r="L32" s="22" t="str">
        <x:v>captures/evidence_snapshots/png/V038-usergems-evidence-snapshot.png</x:v>
      </x:c>
      <x:c r="M32" s="22" t="str">
        <x:v>82d32181577d985053db3a6ab88378940efda20b44ba595c4bf98ffef752fb31</x:v>
      </x:c>
      <x:c r="N32" s="22" t="str">
        <x:v>e4b748a452a7396dab15626e7299ccde7548165e997cba395a1ebaebcff43c19</x:v>
      </x:c>
      <x:c r="O32" s="22" t="str">
        <x:v>62d13ca820afa2425c4d78c9237bce6114922c9e55b0f67074c52bd131602646</x:v>
      </x:c>
      <x:c r="P32" s="22" t="str">
        <x:v>Snapshot is not a byte-for-byte archive or live-page screenshot.</x:v>
      </x:c>
    </x:row>
    <x:row r="33">
      <x:c r="A33" s="22" t="str">
        <x:v>V040</x:v>
      </x:c>
      <x:c r="B33" s="22" t="str">
        <x:v>ZoomInfo</x:v>
      </x:c>
      <x:c r="C33" s="22" t="str">
        <x:v>Priority: score 0-3</x:v>
      </x:c>
      <x:c r="D33" s="22" t="str">
        <x:v>ZoomInfo official pricing/product page (descriptive record; live HTML title not independently captured in r2)</x:v>
      </x:c>
      <x:c r="E33" s="22" t="str">
        <x:v>https://www.zoominfo.com/pricing</x:v>
      </x:c>
      <x:c r="F33" s="22" t="str">
        <x:v>2026-07-12</x:v>
      </x:c>
      <x:c r="G33" s="22" t="str">
        <x:v>Unauthenticated public web; locale not controllable; researcher context Asia/Kolkata</x:v>
      </x:c>
      <x:c r="H33" s="22" t="str">
        <x:v>Unable to save live remote page bytes in execution environment</x:v>
      </x:c>
      <x:c r="I33" s="22" t="str">
        <x:v>Local dated evidence snapshot: HTML + rendered PDF + PNG</x:v>
      </x:c>
      <x:c r="J33" s="22" t="str">
        <x:v>captures/evidence_snapshots/html/V040-zoominfo-evidence-snapshot.html</x:v>
      </x:c>
      <x:c r="K33" s="22" t="str">
        <x:v>captures/evidence_snapshots/pdf/V040-zoominfo-evidence-snapshot.pdf</x:v>
      </x:c>
      <x:c r="L33" s="22" t="str">
        <x:v>captures/evidence_snapshots/png/V040-zoominfo-evidence-snapshot.png</x:v>
      </x:c>
      <x:c r="M33" s="22" t="str">
        <x:v>051f173d6d443f265904caf0ea40422747c91795f6fa136348e371e563ecd159</x:v>
      </x:c>
      <x:c r="N33" s="22" t="str">
        <x:v>9a99aafc9fe15c8e6a36ddfed875cbb9532fdc6b763479304d5c6424dee57792</x:v>
      </x:c>
      <x:c r="O33" s="22" t="str">
        <x:v>d1975ff95c2228fd161a4ab5deabca92c9d9fc434bfe5f7844335f538ce7f0cf</x:v>
      </x:c>
      <x:c r="P33" s="22" t="str">
        <x:v>Snapshot is not a byte-for-byte archive or live-page screenshot.</x:v>
      </x:c>
    </x:row>
    <x:row r="34">
      <x:c r="A34" s="22" t="str">
        <x:v>V042</x:v>
      </x:c>
      <x:c r="B34" s="22" t="str">
        <x:v>Avoma</x:v>
      </x:c>
      <x:c r="C34" s="22" t="str">
        <x:v>Priority: score 9-10</x:v>
      </x:c>
      <x:c r="D34" s="22" t="str">
        <x:v>Avoma Pricing</x:v>
      </x:c>
      <x:c r="E34" s="22" t="str">
        <x:v>https://www.avoma.com/pricing</x:v>
      </x:c>
      <x:c r="F34" s="22" t="str">
        <x:v>2026-07-12</x:v>
      </x:c>
      <x:c r="G34" s="22" t="str">
        <x:v>Unauthenticated public web; locale not controllable; researcher context Asia/Kolkata</x:v>
      </x:c>
      <x:c r="H34" s="22" t="str">
        <x:v>Unable to save live remote page bytes in execution environment</x:v>
      </x:c>
      <x:c r="I34" s="22" t="str">
        <x:v>Local dated evidence snapshot: HTML + rendered PDF + PNG</x:v>
      </x:c>
      <x:c r="J34" s="22" t="str">
        <x:v>captures/evidence_snapshots/html/V042-avoma-evidence-snapshot.html</x:v>
      </x:c>
      <x:c r="K34" s="22" t="str">
        <x:v>captures/evidence_snapshots/pdf/V042-avoma-evidence-snapshot.pdf</x:v>
      </x:c>
      <x:c r="L34" s="22" t="str">
        <x:v>captures/evidence_snapshots/png/V042-avoma-evidence-snapshot.png</x:v>
      </x:c>
      <x:c r="M34" s="22" t="str">
        <x:v>919d30575d6ba99a217070a7e24a241195d331242200ce3794ae3c8791184bc5</x:v>
      </x:c>
      <x:c r="N34" s="22" t="str">
        <x:v>e170f5f77569fcd79ffc978a30c947446b625c035471b73ea48a0ab29f9b2307</x:v>
      </x:c>
      <x:c r="O34" s="22" t="str">
        <x:v>f94ce06d5d6f06a9a4d4c23745e618f3bba92fd06e1fdf2cb12080bf3fc52d4a</x:v>
      </x:c>
      <x:c r="P34" s="22" t="str">
        <x:v>Snapshot is not a byte-for-byte archive or live-page screenshot.</x:v>
      </x:c>
    </x:row>
    <x:row r="35">
      <x:c r="A35" s="22" t="str">
        <x:v>V043</x:v>
      </x:c>
      <x:c r="B35" s="22" t="str">
        <x:v>Clari</x:v>
      </x:c>
      <x:c r="C35" s="22" t="str">
        <x:v>Priority: score 0-3</x:v>
      </x:c>
      <x:c r="D35" s="22" t="str">
        <x:v>Clari official pricing/product page (descriptive record; live HTML title not independently captured in r2)</x:v>
      </x:c>
      <x:c r="E35" s="22" t="str">
        <x:v>https://www.clari.com/pricing/</x:v>
      </x:c>
      <x:c r="F35" s="22" t="str">
        <x:v>2026-07-12</x:v>
      </x:c>
      <x:c r="G35" s="22" t="str">
        <x:v>Unauthenticated public web; locale not controllable; researcher context Asia/Kolkata</x:v>
      </x:c>
      <x:c r="H35" s="22" t="str">
        <x:v>Unable to save live remote page bytes in execution environment</x:v>
      </x:c>
      <x:c r="I35" s="22" t="str">
        <x:v>Local dated evidence snapshot: HTML + rendered PDF + PNG</x:v>
      </x:c>
      <x:c r="J35" s="22" t="str">
        <x:v>captures/evidence_snapshots/html/V043-clari-evidence-snapshot.html</x:v>
      </x:c>
      <x:c r="K35" s="22" t="str">
        <x:v>captures/evidence_snapshots/pdf/V043-clari-evidence-snapshot.pdf</x:v>
      </x:c>
      <x:c r="L35" s="22" t="str">
        <x:v>captures/evidence_snapshots/png/V043-clari-evidence-snapshot.png</x:v>
      </x:c>
      <x:c r="M35" s="22" t="str">
        <x:v>73c757e2d2ecd59561f76c25903ccef22d25c7a5d39d570864d12a59afd1db94</x:v>
      </x:c>
      <x:c r="N35" s="22" t="str">
        <x:v>57b62486a756a66c0e38ea15bfd72622c6236b6f6157ee80af110213dc047712</x:v>
      </x:c>
      <x:c r="O35" s="22" t="str">
        <x:v>9fd972acc01d2c158092e1d2200c55b13c3bb8256aa570adfe35c24fc3d30152</x:v>
      </x:c>
      <x:c r="P35" s="22" t="str">
        <x:v>Snapshot is not a byte-for-byte archive or live-page screenshot.</x:v>
      </x:c>
    </x:row>
    <x:row r="36">
      <x:c r="A36" s="22" t="str">
        <x:v>V045</x:v>
      </x:c>
      <x:c r="B36" s="22" t="str">
        <x:v>Copy.ai</x:v>
      </x:c>
      <x:c r="C36" s="22" t="str">
        <x:v>Priority: criterion/evidence conflict repair</x:v>
      </x:c>
      <x:c r="D36" s="22" t="str">
        <x:v>Plans &amp; Pricing | Copy.ai</x:v>
      </x:c>
      <x:c r="E36" s="22" t="str">
        <x:v>https://www.copy.ai/prices</x:v>
      </x:c>
      <x:c r="F36" s="22" t="str">
        <x:v>2026-07-12</x:v>
      </x:c>
      <x:c r="G36" s="22" t="str">
        <x:v>Unauthenticated public web; locale not controllable; researcher context Asia/Kolkata</x:v>
      </x:c>
      <x:c r="H36" s="22" t="str">
        <x:v>Unable to save live remote page bytes in execution environment</x:v>
      </x:c>
      <x:c r="I36" s="22" t="str">
        <x:v>Local dated evidence snapshot: HTML + rendered PDF + PNG</x:v>
      </x:c>
      <x:c r="J36" s="22" t="str">
        <x:v>captures/evidence_snapshots/html/V045-copy-ai-evidence-snapshot.html</x:v>
      </x:c>
      <x:c r="K36" s="22" t="str">
        <x:v>captures/evidence_snapshots/pdf/V045-copy-ai-evidence-snapshot.pdf</x:v>
      </x:c>
      <x:c r="L36" s="22" t="str">
        <x:v>captures/evidence_snapshots/png/V045-copy-ai-evidence-snapshot.png</x:v>
      </x:c>
      <x:c r="M36" s="22" t="str">
        <x:v>29475b9eb67e394ae3ee03424ad3b3a3b6fafbed32701bddaff5732af1af34bb</x:v>
      </x:c>
      <x:c r="N36" s="22" t="str">
        <x:v>0d45a12ce5b2e402363f0444ed3a8adbdab1db268af6cd0629779a124866d4a0</x:v>
      </x:c>
      <x:c r="O36" s="22" t="str">
        <x:v>d622a870b153794ff5fe6e670927a0e92e0ea6cbf957d768a7569517f3769a7b</x:v>
      </x:c>
      <x:c r="P36" s="22" t="str">
        <x:v>Snapshot is not a byte-for-byte archive or live-page screenshot.</x:v>
      </x:c>
    </x:row>
    <x:row r="37">
      <x:c r="A37" s="22" t="str">
        <x:v>V046</x:v>
      </x:c>
      <x:c r="B37" s="22" t="str">
        <x:v>Fathom</x:v>
      </x:c>
      <x:c r="C37" s="22" t="str">
        <x:v>Priority: score 9-10</x:v>
      </x:c>
      <x:c r="D37" s="22" t="str">
        <x:v>Fathom Pricing</x:v>
      </x:c>
      <x:c r="E37" s="22" t="str">
        <x:v>https://www.fathom.ai/pricing</x:v>
      </x:c>
      <x:c r="F37" s="22" t="str">
        <x:v>2026-07-12</x:v>
      </x:c>
      <x:c r="G37" s="22" t="str">
        <x:v>Unauthenticated public web; locale not controllable; researcher context Asia/Kolkata</x:v>
      </x:c>
      <x:c r="H37" s="22" t="str">
        <x:v>Unable to save live remote page bytes in execution environment</x:v>
      </x:c>
      <x:c r="I37" s="22" t="str">
        <x:v>Local dated evidence snapshot: HTML + rendered PDF + PNG</x:v>
      </x:c>
      <x:c r="J37" s="22" t="str">
        <x:v>captures/evidence_snapshots/html/V046-fathom-evidence-snapshot.html</x:v>
      </x:c>
      <x:c r="K37" s="22" t="str">
        <x:v>captures/evidence_snapshots/pdf/V046-fathom-evidence-snapshot.pdf</x:v>
      </x:c>
      <x:c r="L37" s="22" t="str">
        <x:v>captures/evidence_snapshots/png/V046-fathom-evidence-snapshot.png</x:v>
      </x:c>
      <x:c r="M37" s="22" t="str">
        <x:v>c92e528f503ea9ecc9a29a6254fbbafb15a9015dce0ea58ee47436ab923f3e84</x:v>
      </x:c>
      <x:c r="N37" s="22" t="str">
        <x:v>f0ba4460dfe62615090e0960c167fc9df4572fec5e4738d632c20be7de6d1c2a</x:v>
      </x:c>
      <x:c r="O37" s="22" t="str">
        <x:v>f9c608d394aad07ce2e1b9d150787e658f83e40cd61ff5e498f46a34c9bcf934</x:v>
      </x:c>
      <x:c r="P37" s="22" t="str">
        <x:v>Snapshot is not a byte-for-byte archive or live-page screenshot.</x:v>
      </x:c>
    </x:row>
    <x:row r="38">
      <x:c r="A38" s="22" t="str">
        <x:v>V047</x:v>
      </x:c>
      <x:c r="B38" s="22" t="str">
        <x:v>Fireflies.ai</x:v>
      </x:c>
      <x:c r="C38" s="22" t="str">
        <x:v>Priority: r2 score changed</x:v>
      </x:c>
      <x:c r="D38" s="22" t="str">
        <x:v>Pricing &amp; Plans | Fireflies.ai; AI Credits Pricing and Overview</x:v>
      </x:c>
      <x:c r="E38" s="22" t="str">
        <x:v>https://fireflies.ai/pricing</x:v>
      </x:c>
      <x:c r="F38" s="22" t="str">
        <x:v>2026-07-12</x:v>
      </x:c>
      <x:c r="G38" s="22" t="str">
        <x:v>Unauthenticated public web; locale not controllable; researcher context Asia/Kolkata</x:v>
      </x:c>
      <x:c r="H38" s="22" t="str">
        <x:v>Unable to save live remote page bytes in execution environment</x:v>
      </x:c>
      <x:c r="I38" s="22" t="str">
        <x:v>Local dated evidence snapshot: HTML + rendered PDF + PNG</x:v>
      </x:c>
      <x:c r="J38" s="22" t="str">
        <x:v>captures/evidence_snapshots/html/V047-fireflies-ai-evidence-snapshot.html</x:v>
      </x:c>
      <x:c r="K38" s="22" t="str">
        <x:v>captures/evidence_snapshots/pdf/V047-fireflies-ai-evidence-snapshot.pdf</x:v>
      </x:c>
      <x:c r="L38" s="22" t="str">
        <x:v>captures/evidence_snapshots/png/V047-fireflies-ai-evidence-snapshot.png</x:v>
      </x:c>
      <x:c r="M38" s="22" t="str">
        <x:v>0054fa3c97a0f1a9d1e2f9709e23cd59bff072bb7707131d03fe59dc775402ca</x:v>
      </x:c>
      <x:c r="N38" s="22" t="str">
        <x:v>0e5dca91efb33ca8550c7f22a4ead38f21e00d660a3a880229c9b7ff0b1bb1c8</x:v>
      </x:c>
      <x:c r="O38" s="22" t="str">
        <x:v>dfbb4ede3b0800a813b0e056673afeb737cfbd39219167cca29374ce140e96ce</x:v>
      </x:c>
      <x:c r="P38" s="22" t="str">
        <x:v>Snapshot is not a byte-for-byte archive or live-page screenshot.</x:v>
      </x:c>
    </x:row>
    <x:row r="39">
      <x:c r="A39" s="22" t="str">
        <x:v>V048</x:v>
      </x:c>
      <x:c r="B39" s="22" t="str">
        <x:v>Gong</x:v>
      </x:c>
      <x:c r="C39" s="22" t="str">
        <x:v>Priority: score 0-3</x:v>
      </x:c>
      <x:c r="D39" s="22" t="str">
        <x:v>Gong official pricing/product page (descriptive record; live HTML title not independently captured in r2)</x:v>
      </x:c>
      <x:c r="E39" s="22" t="str">
        <x:v>https://www.gong.io/pricing</x:v>
      </x:c>
      <x:c r="F39" s="22" t="str">
        <x:v>2026-07-12</x:v>
      </x:c>
      <x:c r="G39" s="22" t="str">
        <x:v>Unauthenticated public web; locale not controllable; researcher context Asia/Kolkata</x:v>
      </x:c>
      <x:c r="H39" s="22" t="str">
        <x:v>Unable to save live remote page bytes in execution environment</x:v>
      </x:c>
      <x:c r="I39" s="22" t="str">
        <x:v>Local dated evidence snapshot: HTML + rendered PDF + PNG</x:v>
      </x:c>
      <x:c r="J39" s="22" t="str">
        <x:v>captures/evidence_snapshots/html/V048-gong-evidence-snapshot.html</x:v>
      </x:c>
      <x:c r="K39" s="22" t="str">
        <x:v>captures/evidence_snapshots/pdf/V048-gong-evidence-snapshot.pdf</x:v>
      </x:c>
      <x:c r="L39" s="22" t="str">
        <x:v>captures/evidence_snapshots/png/V048-gong-evidence-snapshot.png</x:v>
      </x:c>
      <x:c r="M39" s="22" t="str">
        <x:v>0a7d90f4040e11dcd39be4ec9366e4c69124016700324df20829582039ddaec8</x:v>
      </x:c>
      <x:c r="N39" s="22" t="str">
        <x:v>bb6fed4c496c3acdc55647f1e4b88be8266a76ef4f312d23aa69f0430b558833</x:v>
      </x:c>
      <x:c r="O39" s="22" t="str">
        <x:v>db58f6d0e666db1ef6a8a7b625b6b01993b633c8d9dea5bc462224cf1b6ab59d</x:v>
      </x:c>
      <x:c r="P39" s="22" t="str">
        <x:v>Snapshot is not a byte-for-byte archive or live-page screenshot.</x:v>
      </x:c>
    </x:row>
    <x:row r="40">
      <x:c r="A40" s="22" t="str">
        <x:v>V049</x:v>
      </x:c>
      <x:c r="B40" s="22" t="str">
        <x:v>Instantly</x:v>
      </x:c>
      <x:c r="C40" s="22" t="str">
        <x:v>Priority: criterion/evidence conflict repair</x:v>
      </x:c>
      <x:c r="D40" s="22" t="str">
        <x:v>Pricing - Plans for Outreach, Leads, and CRM; AI Sales Agent; Instantly Credit System</x:v>
      </x:c>
      <x:c r="E40" s="22" t="str">
        <x:v>https://instantly.ai/pricing</x:v>
      </x:c>
      <x:c r="F40" s="22" t="str">
        <x:v>2026-07-12</x:v>
      </x:c>
      <x:c r="G40" s="22" t="str">
        <x:v>Unauthenticated public web; locale not controllable; researcher context Asia/Kolkata</x:v>
      </x:c>
      <x:c r="H40" s="22" t="str">
        <x:v>Unable to save live remote page bytes in execution environment</x:v>
      </x:c>
      <x:c r="I40" s="22" t="str">
        <x:v>Local dated evidence snapshot: HTML + rendered PDF + PNG</x:v>
      </x:c>
      <x:c r="J40" s="22" t="str">
        <x:v>captures/evidence_snapshots/html/V049-instantly-evidence-snapshot.html</x:v>
      </x:c>
      <x:c r="K40" s="22" t="str">
        <x:v>captures/evidence_snapshots/pdf/V049-instantly-evidence-snapshot.pdf</x:v>
      </x:c>
      <x:c r="L40" s="22" t="str">
        <x:v>captures/evidence_snapshots/png/V049-instantly-evidence-snapshot.png</x:v>
      </x:c>
      <x:c r="M40" s="22" t="str">
        <x:v>596c6b6229fef0b781cbdb8b009a2b949288d2185d14f4ea6b50b37bab6d8519</x:v>
      </x:c>
      <x:c r="N40" s="22" t="str">
        <x:v>c7d5b5198bf0633222816fa58db009099217b7e1167180acd7ab4254ec5da990</x:v>
      </x:c>
      <x:c r="O40" s="22" t="str">
        <x:v>35c8cd6d52eab6b1574341264677c8f2663545fc2995579ecbec7856553d24c8</x:v>
      </x:c>
      <x:c r="P40" s="22" t="str">
        <x:v>Snapshot is not a byte-for-byte archive or live-page screenshot.</x:v>
      </x:c>
    </x:row>
    <x:row r="41">
      <x:c r="A41" s="22" t="str">
        <x:v>V052</x:v>
      </x:c>
      <x:c r="B41" s="22" t="str">
        <x:v>Modjo</x:v>
      </x:c>
      <x:c r="C41" s="22" t="str">
        <x:v>Priority: score 0-3</x:v>
      </x:c>
      <x:c r="D41" s="22" t="str">
        <x:v>Modjo official pricing/product page (descriptive record; live HTML title not independently captured in r2)</x:v>
      </x:c>
      <x:c r="E41" s="22" t="str">
        <x:v>https://www.modjo.ai/pricing</x:v>
      </x:c>
      <x:c r="F41" s="22" t="str">
        <x:v>2026-07-12</x:v>
      </x:c>
      <x:c r="G41" s="22" t="str">
        <x:v>Unauthenticated public web; locale not controllable; researcher context Asia/Kolkata</x:v>
      </x:c>
      <x:c r="H41" s="22" t="str">
        <x:v>Unable to save live remote page bytes in execution environment</x:v>
      </x:c>
      <x:c r="I41" s="22" t="str">
        <x:v>Local dated evidence snapshot: HTML + rendered PDF + PNG</x:v>
      </x:c>
      <x:c r="J41" s="22" t="str">
        <x:v>captures/evidence_snapshots/html/V052-modjo-evidence-snapshot.html</x:v>
      </x:c>
      <x:c r="K41" s="22" t="str">
        <x:v>captures/evidence_snapshots/pdf/V052-modjo-evidence-snapshot.pdf</x:v>
      </x:c>
      <x:c r="L41" s="22" t="str">
        <x:v>captures/evidence_snapshots/png/V052-modjo-evidence-snapshot.png</x:v>
      </x:c>
      <x:c r="M41" s="22" t="str">
        <x:v>c6973b8ed728de35ea457849a05a2e3597b0cc7d5aaf9042b833b2ae49efcbff</x:v>
      </x:c>
      <x:c r="N41" s="22" t="str">
        <x:v>38d093691bae26ee6e07f78ca579489ec476269e7549381a0e613651c811abb1</x:v>
      </x:c>
      <x:c r="O41" s="22" t="str">
        <x:v>f525021789de40c86248fbede008ddbc393908de222b42509f64bc88eab266fc</x:v>
      </x:c>
      <x:c r="P41" s="22" t="str">
        <x:v>Snapshot is not a byte-for-byte archive or live-page screenshot.</x:v>
      </x:c>
    </x:row>
    <x:row r="42">
      <x:c r="A42" s="22" t="str">
        <x:v>V053</x:v>
      </x:c>
      <x:c r="B42" s="22" t="str">
        <x:v>Otter.ai</x:v>
      </x:c>
      <x:c r="C42" s="22" t="str">
        <x:v>Priority: criterion/evidence conflict repair</x:v>
      </x:c>
      <x:c r="D42" s="22" t="str">
        <x:v>Pricing | Otter.ai; Conversation, import, and app limits on the Basic free plan</x:v>
      </x:c>
      <x:c r="E42" s="22" t="str">
        <x:v>https://otter.ai/pricing</x:v>
      </x:c>
      <x:c r="F42" s="22" t="str">
        <x:v>2026-07-12</x:v>
      </x:c>
      <x:c r="G42" s="22" t="str">
        <x:v>Unauthenticated public web; locale not controllable; researcher context Asia/Kolkata</x:v>
      </x:c>
      <x:c r="H42" s="22" t="str">
        <x:v>Unable to save live remote page bytes in execution environment</x:v>
      </x:c>
      <x:c r="I42" s="22" t="str">
        <x:v>Local dated evidence snapshot: HTML + rendered PDF + PNG</x:v>
      </x:c>
      <x:c r="J42" s="22" t="str">
        <x:v>captures/evidence_snapshots/html/V053-otter-ai-evidence-snapshot.html</x:v>
      </x:c>
      <x:c r="K42" s="22" t="str">
        <x:v>captures/evidence_snapshots/pdf/V053-otter-ai-evidence-snapshot.pdf</x:v>
      </x:c>
      <x:c r="L42" s="22" t="str">
        <x:v>captures/evidence_snapshots/png/V053-otter-ai-evidence-snapshot.png</x:v>
      </x:c>
      <x:c r="M42" s="22" t="str">
        <x:v>f53a6ec8750e8615544909b81e9fededf1b5e545aca10214075c5c2226f675b3</x:v>
      </x:c>
      <x:c r="N42" s="22" t="str">
        <x:v>bac8042ca08de7e0b3d8e45db41bf76166dd85d81f0111a45f79045c7c8cc5e2</x:v>
      </x:c>
      <x:c r="O42" s="22" t="str">
        <x:v>704a1e8f212aceb8fb9359a8484a555d291329dbe0a2cee51df247d86933f9a8</x:v>
      </x:c>
      <x:c r="P42" s="22" t="str">
        <x:v>Snapshot is not a byte-for-byte archive or live-page screenshot.</x:v>
      </x:c>
    </x:row>
    <x:row r="43">
      <x:c r="A43" s="22" t="str">
        <x:v>V054</x:v>
      </x:c>
      <x:c r="B43" s="22" t="str">
        <x:v>Outreach</x:v>
      </x:c>
      <x:c r="C43" s="22" t="str">
        <x:v>Priority: changed in r1 repair</x:v>
      </x:c>
      <x:c r="D43" s="22" t="str">
        <x:v>Outreach official pricing/product page (descriptive record; live HTML title not independently captured in r2)</x:v>
      </x:c>
      <x:c r="E43" s="22" t="str">
        <x:v>https://www.outreach.io/pricing</x:v>
      </x:c>
      <x:c r="F43" s="22" t="str">
        <x:v>2026-07-12</x:v>
      </x:c>
      <x:c r="G43" s="22" t="str">
        <x:v>Unauthenticated public web; locale not controllable; researcher context Asia/Kolkata</x:v>
      </x:c>
      <x:c r="H43" s="22" t="str">
        <x:v>Unable to save live remote page bytes in execution environment</x:v>
      </x:c>
      <x:c r="I43" s="22" t="str">
        <x:v>Local dated evidence snapshot: HTML + rendered PDF + PNG</x:v>
      </x:c>
      <x:c r="J43" s="22" t="str">
        <x:v>captures/evidence_snapshots/html/V054-outreach-evidence-snapshot.html</x:v>
      </x:c>
      <x:c r="K43" s="22" t="str">
        <x:v>captures/evidence_snapshots/pdf/V054-outreach-evidence-snapshot.pdf</x:v>
      </x:c>
      <x:c r="L43" s="22" t="str">
        <x:v>captures/evidence_snapshots/png/V054-outreach-evidence-snapshot.png</x:v>
      </x:c>
      <x:c r="M43" s="22" t="str">
        <x:v>58a533cd56d160182d53a7d7877c8e20bb8e846cfc87a57b565d19e148afb858</x:v>
      </x:c>
      <x:c r="N43" s="22" t="str">
        <x:v>679e2c5d70521c94f79d15447dc6edb9f6f1ab4725f2bae820d877f993e05442</x:v>
      </x:c>
      <x:c r="O43" s="22" t="str">
        <x:v>b7ec21faba15dec1b58dbd15e9732a1dcaa372cc56fedeafc0997899ddaf1744</x:v>
      </x:c>
      <x:c r="P43" s="22" t="str">
        <x:v>Snapshot is not a byte-for-byte archive or live-page screenshot.</x:v>
      </x:c>
    </x:row>
    <x:row r="44">
      <x:c r="A44" s="22" t="str">
        <x:v>V055</x:v>
      </x:c>
      <x:c r="B44" s="22" t="str">
        <x:v>People.ai</x:v>
      </x:c>
      <x:c r="C44" s="22" t="str">
        <x:v>Priority: score 0-3</x:v>
      </x:c>
      <x:c r="D44" s="22" t="str">
        <x:v>People.ai official pricing/product page (descriptive record; live HTML title not independently captured in r2)</x:v>
      </x:c>
      <x:c r="E44" s="22" t="str">
        <x:v>https://www.people.ai/pricing</x:v>
      </x:c>
      <x:c r="F44" s="22" t="str">
        <x:v>2026-07-12</x:v>
      </x:c>
      <x:c r="G44" s="22" t="str">
        <x:v>Unauthenticated public web; locale not controllable; researcher context Asia/Kolkata</x:v>
      </x:c>
      <x:c r="H44" s="22" t="str">
        <x:v>Unable to save live remote page bytes in execution environment</x:v>
      </x:c>
      <x:c r="I44" s="22" t="str">
        <x:v>Local dated evidence snapshot: HTML + rendered PDF + PNG</x:v>
      </x:c>
      <x:c r="J44" s="22" t="str">
        <x:v>captures/evidence_snapshots/html/V055-people-ai-evidence-snapshot.html</x:v>
      </x:c>
      <x:c r="K44" s="22" t="str">
        <x:v>captures/evidence_snapshots/pdf/V055-people-ai-evidence-snapshot.pdf</x:v>
      </x:c>
      <x:c r="L44" s="22" t="str">
        <x:v>captures/evidence_snapshots/png/V055-people-ai-evidence-snapshot.png</x:v>
      </x:c>
      <x:c r="M44" s="22" t="str">
        <x:v>022990e11844df977ea051c71b3305ce537cc03df4d7fa37d0bd710bc1a013f1</x:v>
      </x:c>
      <x:c r="N44" s="22" t="str">
        <x:v>b3734091842ab4f13e9218b245fad70566d0aa4401119a23eef708f0fbf1d36d</x:v>
      </x:c>
      <x:c r="O44" s="22" t="str">
        <x:v>5106036e608636f9982ebb868e9d0a7dcc9560fc7d69d303b81d308eb06da4a3</x:v>
      </x:c>
      <x:c r="P44" s="22" t="str">
        <x:v>Snapshot is not a byte-for-byte archive or live-page screenshot.</x:v>
      </x:c>
    </x:row>
    <x:row r="45">
      <x:c r="A45" s="22" t="str">
        <x:v>V056</x:v>
      </x:c>
      <x:c r="B45" s="22" t="str">
        <x:v>Regie.ai</x:v>
      </x:c>
      <x:c r="C45" s="22" t="str">
        <x:v>Priority: changed in r1 repair</x:v>
      </x:c>
      <x:c r="D45" s="22" t="str">
        <x:v>Regie.ai official pricing/product page (descriptive record; live HTML title not independently captured in r2)</x:v>
      </x:c>
      <x:c r="E45" s="22" t="str">
        <x:v>https://www.regie.ai/pricing</x:v>
      </x:c>
      <x:c r="F45" s="22" t="str">
        <x:v>2026-07-12</x:v>
      </x:c>
      <x:c r="G45" s="22" t="str">
        <x:v>Unauthenticated public web; locale not controllable; researcher context Asia/Kolkata</x:v>
      </x:c>
      <x:c r="H45" s="22" t="str">
        <x:v>Unable to save live remote page bytes in execution environment</x:v>
      </x:c>
      <x:c r="I45" s="22" t="str">
        <x:v>Local dated evidence snapshot: HTML + rendered PDF + PNG</x:v>
      </x:c>
      <x:c r="J45" s="22" t="str">
        <x:v>captures/evidence_snapshots/html/V056-regie-ai-evidence-snapshot.html</x:v>
      </x:c>
      <x:c r="K45" s="22" t="str">
        <x:v>captures/evidence_snapshots/pdf/V056-regie-ai-evidence-snapshot.pdf</x:v>
      </x:c>
      <x:c r="L45" s="22" t="str">
        <x:v>captures/evidence_snapshots/png/V056-regie-ai-evidence-snapshot.png</x:v>
      </x:c>
      <x:c r="M45" s="22" t="str">
        <x:v>f3cc46a62ff6c8ee398f048bdc850c96152f456c688deb147c5299b827097442</x:v>
      </x:c>
      <x:c r="N45" s="22" t="str">
        <x:v>79f167c2619c866c073f25135308196790e8dc31de057801689ef177c3ede84f</x:v>
      </x:c>
      <x:c r="O45" s="22" t="str">
        <x:v>b3c076b40a9c3645a8d9fb4b9b9e5be4c1b95e7ba67054775e053435c56d8335</x:v>
      </x:c>
      <x:c r="P45" s="22" t="str">
        <x:v>Snapshot is not a byte-for-byte archive or live-page screenshot.</x:v>
      </x:c>
    </x:row>
    <x:row r="46">
      <x:c r="A46" s="22" t="str">
        <x:v>V057</x:v>
      </x:c>
      <x:c r="B46" s="22" t="str">
        <x:v>Reply.io</x:v>
      </x:c>
      <x:c r="C46" s="22" t="str">
        <x:v>Priority: criterion/evidence conflict repair</x:v>
      </x:c>
      <x:c r="D46" s="22" t="str">
        <x:v>Crush your sales quota with Reply | Reply Pricing</x:v>
      </x:c>
      <x:c r="E46" s="22" t="str">
        <x:v>https://reply.io/pricing/</x:v>
      </x:c>
      <x:c r="F46" s="22" t="str">
        <x:v>2026-07-12</x:v>
      </x:c>
      <x:c r="G46" s="22" t="str">
        <x:v>Unauthenticated public web; locale not controllable; researcher context Asia/Kolkata</x:v>
      </x:c>
      <x:c r="H46" s="22" t="str">
        <x:v>Unable to save live remote page bytes in execution environment</x:v>
      </x:c>
      <x:c r="I46" s="22" t="str">
        <x:v>Local dated evidence snapshot: HTML + rendered PDF + PNG</x:v>
      </x:c>
      <x:c r="J46" s="22" t="str">
        <x:v>captures/evidence_snapshots/html/V057-reply-io-evidence-snapshot.html</x:v>
      </x:c>
      <x:c r="K46" s="22" t="str">
        <x:v>captures/evidence_snapshots/pdf/V057-reply-io-evidence-snapshot.pdf</x:v>
      </x:c>
      <x:c r="L46" s="22" t="str">
        <x:v>captures/evidence_snapshots/png/V057-reply-io-evidence-snapshot.png</x:v>
      </x:c>
      <x:c r="M46" s="22" t="str">
        <x:v>b3c1e3765d841294fd858e3d56296da02f1f74e8299610d980315dab6cda7a33</x:v>
      </x:c>
      <x:c r="N46" s="22" t="str">
        <x:v>e88bf11ad912c932c177a9e6f28298f5855899b8f353df1559e3b1694c3f2321</x:v>
      </x:c>
      <x:c r="O46" s="22" t="str">
        <x:v>badcab3b93dacbde24390d8d3edd3a6b7de52e7a7847870f0b6548ace7454fe8</x:v>
      </x:c>
      <x:c r="P46" s="22" t="str">
        <x:v>Snapshot is not a byte-for-byte archive or live-page screenshot.</x:v>
      </x:c>
    </x:row>
    <x:row r="47">
      <x:c r="A47" s="22" t="str">
        <x:v>V058</x:v>
      </x:c>
      <x:c r="B47" s="22" t="str">
        <x:v>Salesloft</x:v>
      </x:c>
      <x:c r="C47" s="22" t="str">
        <x:v>Priority: score 0-3</x:v>
      </x:c>
      <x:c r="D47" s="22" t="str">
        <x:v>Salesloft official pricing/product page (descriptive record; live HTML title not independently captured in r2)</x:v>
      </x:c>
      <x:c r="E47" s="22" t="str">
        <x:v>https://www.salesloft.com/pricing</x:v>
      </x:c>
      <x:c r="F47" s="22" t="str">
        <x:v>2026-07-12</x:v>
      </x:c>
      <x:c r="G47" s="22" t="str">
        <x:v>Unauthenticated public web; locale not controllable; researcher context Asia/Kolkata</x:v>
      </x:c>
      <x:c r="H47" s="22" t="str">
        <x:v>Unable to save live remote page bytes in execution environment</x:v>
      </x:c>
      <x:c r="I47" s="22" t="str">
        <x:v>Local dated evidence snapshot: HTML + rendered PDF + PNG</x:v>
      </x:c>
      <x:c r="J47" s="22" t="str">
        <x:v>captures/evidence_snapshots/html/V058-salesloft-evidence-snapshot.html</x:v>
      </x:c>
      <x:c r="K47" s="22" t="str">
        <x:v>captures/evidence_snapshots/pdf/V058-salesloft-evidence-snapshot.pdf</x:v>
      </x:c>
      <x:c r="L47" s="22" t="str">
        <x:v>captures/evidence_snapshots/png/V058-salesloft-evidence-snapshot.png</x:v>
      </x:c>
      <x:c r="M47" s="22" t="str">
        <x:v>dacc974b946df49bcd0054926335bdbab7f4669a51084a7463ccefdc0aa1aab3</x:v>
      </x:c>
      <x:c r="N47" s="22" t="str">
        <x:v>e7446df642530f042dcae801ebeb603a0a77198a67b26ec868d40dc0a4850ddd</x:v>
      </x:c>
      <x:c r="O47" s="22" t="str">
        <x:v>d937a27d97c6deeabe3e6c1a9a1f1f09b62e01a9aa3a5c28bfc1f58b3401eb20</x:v>
      </x:c>
      <x:c r="P47" s="22" t="str">
        <x:v>Snapshot is not a byte-for-byte archive or live-page screenshot.</x:v>
      </x:c>
    </x:row>
    <x:row r="48">
      <x:c r="A48" s="22" t="str">
        <x:v>V061</x:v>
      </x:c>
      <x:c r="B48" s="22" t="str">
        <x:v>Adobe Customer Journey Analytics</x:v>
      </x:c>
      <x:c r="C48" s="22" t="str">
        <x:v>Priority: score 0-3</x:v>
      </x:c>
      <x:c r="D48" s="22" t="str">
        <x:v>Adobe Customer Journey Analytics official pricing/product page (descriptive record; live HTML title not independently captured in r2)</x:v>
      </x:c>
      <x:c r="E48" s="22" t="str">
        <x:v>https://business.adobe.com/products/customer-journey-analytics/pricing.html</x:v>
      </x:c>
      <x:c r="F48" s="22" t="str">
        <x:v>2026-07-12</x:v>
      </x:c>
      <x:c r="G48" s="22" t="str">
        <x:v>Unauthenticated public web; locale not controllable; researcher context Asia/Kolkata</x:v>
      </x:c>
      <x:c r="H48" s="22" t="str">
        <x:v>Unable to save live remote page bytes in execution environment</x:v>
      </x:c>
      <x:c r="I48" s="22" t="str">
        <x:v>Local dated evidence snapshot: HTML + rendered PDF + PNG</x:v>
      </x:c>
      <x:c r="J48" s="22" t="str">
        <x:v>captures/evidence_snapshots/html/V061-adobe-customer-journey-analytics-evidence-snapshot.html</x:v>
      </x:c>
      <x:c r="K48" s="22" t="str">
        <x:v>captures/evidence_snapshots/pdf/V061-adobe-customer-journey-analytics-evidence-snapshot.pdf</x:v>
      </x:c>
      <x:c r="L48" s="22" t="str">
        <x:v>captures/evidence_snapshots/png/V061-adobe-customer-journey-analytics-evidence-snapshot.png</x:v>
      </x:c>
      <x:c r="M48" s="22" t="str">
        <x:v>34b96700f676c3ecb93f186727386aabe371c822285cc4dad4c02e0b8fe5785a</x:v>
      </x:c>
      <x:c r="N48" s="22" t="str">
        <x:v>791d57cd37289c7093517e3373fcaf83202e9e37a1d6a5558237953b44958be3</x:v>
      </x:c>
      <x:c r="O48" s="22" t="str">
        <x:v>4b20749840abf44b52a78153eec93d546e9f8aa07daa4b387215e08053e9a82f</x:v>
      </x:c>
      <x:c r="P48" s="22" t="str">
        <x:v>Snapshot is not a byte-for-byte archive or live-page screenshot.</x:v>
      </x:c>
    </x:row>
    <x:row r="49">
      <x:c r="A49" s="22" t="str">
        <x:v>V062</x:v>
      </x:c>
      <x:c r="B49" s="22" t="str">
        <x:v>Amplitude</x:v>
      </x:c>
      <x:c r="C49" s="22" t="str">
        <x:v>Priority: score 9-10</x:v>
      </x:c>
      <x:c r="D49" s="22" t="str">
        <x:v>Amplitude Pricing</x:v>
      </x:c>
      <x:c r="E49" s="22" t="str">
        <x:v>https://amplitude.com/pricing</x:v>
      </x:c>
      <x:c r="F49" s="22" t="str">
        <x:v>2026-07-12</x:v>
      </x:c>
      <x:c r="G49" s="22" t="str">
        <x:v>Unauthenticated public web; locale not controllable; researcher context Asia/Kolkata</x:v>
      </x:c>
      <x:c r="H49" s="22" t="str">
        <x:v>Unable to save live remote page bytes in execution environment</x:v>
      </x:c>
      <x:c r="I49" s="22" t="str">
        <x:v>Local dated evidence snapshot: HTML + rendered PDF + PNG</x:v>
      </x:c>
      <x:c r="J49" s="22" t="str">
        <x:v>captures/evidence_snapshots/html/V062-amplitude-evidence-snapshot.html</x:v>
      </x:c>
      <x:c r="K49" s="22" t="str">
        <x:v>captures/evidence_snapshots/pdf/V062-amplitude-evidence-snapshot.pdf</x:v>
      </x:c>
      <x:c r="L49" s="22" t="str">
        <x:v>captures/evidence_snapshots/png/V062-amplitude-evidence-snapshot.png</x:v>
      </x:c>
      <x:c r="M49" s="22" t="str">
        <x:v>cab11984fc1aa7760a64aa39ad6abe880543b1fd701dbe6c27912cfb8b901f91</x:v>
      </x:c>
      <x:c r="N49" s="22" t="str">
        <x:v>f0ba02791a66a44a2bfabc104d348fb57b03a20495b1e5e51b1296b24d1a3a74</x:v>
      </x:c>
      <x:c r="O49" s="22" t="str">
        <x:v>9c3457052895efca6007218be7f67fc55bc43be0d94357fe785c4705557422bc</x:v>
      </x:c>
      <x:c r="P49" s="22" t="str">
        <x:v>Snapshot is not a byte-for-byte archive or live-page screenshot.</x:v>
      </x:c>
    </x:row>
    <x:row r="50">
      <x:c r="A50" s="22" t="str">
        <x:v>V063</x:v>
      </x:c>
      <x:c r="B50" s="22" t="str">
        <x:v>AppsFlyer</x:v>
      </x:c>
      <x:c r="C50" s="22" t="str">
        <x:v>Priority: score 0-3</x:v>
      </x:c>
      <x:c r="D50" s="22" t="str">
        <x:v>AppsFlyer official pricing/product page (descriptive record; live HTML title not independently captured in r2)</x:v>
      </x:c>
      <x:c r="E50" s="22" t="str">
        <x:v>https://www.appsflyer.com/pricing/</x:v>
      </x:c>
      <x:c r="F50" s="22" t="str">
        <x:v>2026-07-12</x:v>
      </x:c>
      <x:c r="G50" s="22" t="str">
        <x:v>Unauthenticated public web; locale not controllable; researcher context Asia/Kolkata</x:v>
      </x:c>
      <x:c r="H50" s="22" t="str">
        <x:v>Unable to save live remote page bytes in execution environment</x:v>
      </x:c>
      <x:c r="I50" s="22" t="str">
        <x:v>Local dated evidence snapshot: HTML + rendered PDF + PNG</x:v>
      </x:c>
      <x:c r="J50" s="22" t="str">
        <x:v>captures/evidence_snapshots/html/V063-appsflyer-evidence-snapshot.html</x:v>
      </x:c>
      <x:c r="K50" s="22" t="str">
        <x:v>captures/evidence_snapshots/pdf/V063-appsflyer-evidence-snapshot.pdf</x:v>
      </x:c>
      <x:c r="L50" s="22" t="str">
        <x:v>captures/evidence_snapshots/png/V063-appsflyer-evidence-snapshot.png</x:v>
      </x:c>
      <x:c r="M50" s="22" t="str">
        <x:v>f3f0e0f3b2115c8d6b7f9c133bc6f555397c5ab900110132631f4dd19392e08d</x:v>
      </x:c>
      <x:c r="N50" s="22" t="str">
        <x:v>e12b715f61dcfb7874895ab08aadd7436d8d24b3489ff393da756dc6610e2b16</x:v>
      </x:c>
      <x:c r="O50" s="22" t="str">
        <x:v>b39553afde88ba9590eb5bddf263f9eb06400eca6465a3165fd8e8f8bafb5812</x:v>
      </x:c>
      <x:c r="P50" s="22" t="str">
        <x:v>Snapshot is not a byte-for-byte archive or live-page screenshot.</x:v>
      </x:c>
    </x:row>
    <x:row r="51">
      <x:c r="A51" s="22" t="str">
        <x:v>V064</x:v>
      </x:c>
      <x:c r="B51" s="22" t="str">
        <x:v>Contentsquare</x:v>
      </x:c>
      <x:c r="C51" s="22" t="str">
        <x:v>Priority: score 0-3</x:v>
      </x:c>
      <x:c r="D51" s="22" t="str">
        <x:v>Contentsquare official pricing/product page (descriptive record; live HTML title not independently captured in r2)</x:v>
      </x:c>
      <x:c r="E51" s="22" t="str">
        <x:v>https://contentsquare.com/pricing/</x:v>
      </x:c>
      <x:c r="F51" s="22" t="str">
        <x:v>2026-07-12</x:v>
      </x:c>
      <x:c r="G51" s="22" t="str">
        <x:v>Unauthenticated public web; locale not controllable; researcher context Asia/Kolkata</x:v>
      </x:c>
      <x:c r="H51" s="22" t="str">
        <x:v>Unable to save live remote page bytes in execution environment</x:v>
      </x:c>
      <x:c r="I51" s="22" t="str">
        <x:v>Local dated evidence snapshot: HTML + rendered PDF + PNG</x:v>
      </x:c>
      <x:c r="J51" s="22" t="str">
        <x:v>captures/evidence_snapshots/html/V064-contentsquare-evidence-snapshot.html</x:v>
      </x:c>
      <x:c r="K51" s="22" t="str">
        <x:v>captures/evidence_snapshots/pdf/V064-contentsquare-evidence-snapshot.pdf</x:v>
      </x:c>
      <x:c r="L51" s="22" t="str">
        <x:v>captures/evidence_snapshots/png/V064-contentsquare-evidence-snapshot.png</x:v>
      </x:c>
      <x:c r="M51" s="22" t="str">
        <x:v>5e3fe50ffb74ac9b3a4635f1d5970d319c5817113c7115030938e1ca705f1d53</x:v>
      </x:c>
      <x:c r="N51" s="22" t="str">
        <x:v>5e9cdaff3094f12f4fd28749d861968d87694e1ee015f6a7e57737066d97f46b</x:v>
      </x:c>
      <x:c r="O51" s="22" t="str">
        <x:v>d4cb65554b824367fae0c0cb259850fa872fd14de7aea2e878be456368810e12</x:v>
      </x:c>
      <x:c r="P51" s="22" t="str">
        <x:v>Snapshot is not a byte-for-byte archive or live-page screenshot.</x:v>
      </x:c>
    </x:row>
    <x:row r="52">
      <x:c r="A52" s="22" t="str">
        <x:v>V065</x:v>
      </x:c>
      <x:c r="B52" s="22" t="str">
        <x:v>Domo</x:v>
      </x:c>
      <x:c r="C52" s="22" t="str">
        <x:v>Priority: changed in r1 repair</x:v>
      </x:c>
      <x:c r="D52" s="22" t="str">
        <x:v>Domo official pricing/product page (descriptive record; live HTML title not independently captured in r2)</x:v>
      </x:c>
      <x:c r="E52" s="22" t="str">
        <x:v>https://www.domo.com/pricing</x:v>
      </x:c>
      <x:c r="F52" s="22" t="str">
        <x:v>2026-07-12</x:v>
      </x:c>
      <x:c r="G52" s="22" t="str">
        <x:v>Unauthenticated public web; locale not controllable; researcher context Asia/Kolkata</x:v>
      </x:c>
      <x:c r="H52" s="22" t="str">
        <x:v>Unable to save live remote page bytes in execution environment</x:v>
      </x:c>
      <x:c r="I52" s="22" t="str">
        <x:v>Local dated evidence snapshot: HTML + rendered PDF + PNG</x:v>
      </x:c>
      <x:c r="J52" s="22" t="str">
        <x:v>captures/evidence_snapshots/html/V065-domo-evidence-snapshot.html</x:v>
      </x:c>
      <x:c r="K52" s="22" t="str">
        <x:v>captures/evidence_snapshots/pdf/V065-domo-evidence-snapshot.pdf</x:v>
      </x:c>
      <x:c r="L52" s="22" t="str">
        <x:v>captures/evidence_snapshots/png/V065-domo-evidence-snapshot.png</x:v>
      </x:c>
      <x:c r="M52" s="22" t="str">
        <x:v>a8bf4be5257f836e8be039524683eef788988203021d319a82899d136a3e86ef</x:v>
      </x:c>
      <x:c r="N52" s="22" t="str">
        <x:v>410f30762713eee1f118ea50b69157cfad05d297b3692eb291352849cb66493b</x:v>
      </x:c>
      <x:c r="O52" s="22" t="str">
        <x:v>7617497cc04d33e8f23912018548a5ac436166a19f929aee4815c8a0b421aa48</x:v>
      </x:c>
      <x:c r="P52" s="22" t="str">
        <x:v>Snapshot is not a byte-for-byte archive or live-page screenshot.</x:v>
      </x:c>
    </x:row>
    <x:row r="53">
      <x:c r="A53" s="22" t="str">
        <x:v>V067</x:v>
      </x:c>
      <x:c r="B53" s="22" t="str">
        <x:v>Fullstory</x:v>
      </x:c>
      <x:c r="C53" s="22" t="str">
        <x:v>Priority: score 0-3</x:v>
      </x:c>
      <x:c r="D53" s="22" t="str">
        <x:v>Fullstory official pricing/product page (descriptive record; live HTML title not independently captured in r2)</x:v>
      </x:c>
      <x:c r="E53" s="22" t="str">
        <x:v>https://www.fullstory.com/pricing/</x:v>
      </x:c>
      <x:c r="F53" s="22" t="str">
        <x:v>2026-07-12</x:v>
      </x:c>
      <x:c r="G53" s="22" t="str">
        <x:v>Unauthenticated public web; locale not controllable; researcher context Asia/Kolkata</x:v>
      </x:c>
      <x:c r="H53" s="22" t="str">
        <x:v>Unable to save live remote page bytes in execution environment</x:v>
      </x:c>
      <x:c r="I53" s="22" t="str">
        <x:v>Local dated evidence snapshot: HTML + rendered PDF + PNG</x:v>
      </x:c>
      <x:c r="J53" s="22" t="str">
        <x:v>captures/evidence_snapshots/html/V067-fullstory-evidence-snapshot.html</x:v>
      </x:c>
      <x:c r="K53" s="22" t="str">
        <x:v>captures/evidence_snapshots/pdf/V067-fullstory-evidence-snapshot.pdf</x:v>
      </x:c>
      <x:c r="L53" s="22" t="str">
        <x:v>captures/evidence_snapshots/png/V067-fullstory-evidence-snapshot.png</x:v>
      </x:c>
      <x:c r="M53" s="22" t="str">
        <x:v>4612089eaa2c1f9f03d57eb28499913a679edbe5039a0a882d436720859c9f08</x:v>
      </x:c>
      <x:c r="N53" s="22" t="str">
        <x:v>9e2ee787f5cef081dd28f200c492c8ecc2f1de0f37ab75e999cbf0b40a40a3a8</x:v>
      </x:c>
      <x:c r="O53" s="22" t="str">
        <x:v>e1786c17a426dc920d1419ce2cd3869a284af2fe1ccc6e0382833c0fa860d996</x:v>
      </x:c>
      <x:c r="P53" s="22" t="str">
        <x:v>Snapshot is not a byte-for-byte archive or live-page screenshot.</x:v>
      </x:c>
    </x:row>
    <x:row r="54">
      <x:c r="A54" s="22" t="str">
        <x:v>V069</x:v>
      </x:c>
      <x:c r="B54" s="22" t="str">
        <x:v>Heap</x:v>
      </x:c>
      <x:c r="C54" s="22" t="str">
        <x:v>Priority: score 0-3</x:v>
      </x:c>
      <x:c r="D54" s="22" t="str">
        <x:v>Heap official pricing/product page (descriptive record; live HTML title not independently captured in r2)</x:v>
      </x:c>
      <x:c r="E54" s="22" t="str">
        <x:v>https://www.heap.io/pricing</x:v>
      </x:c>
      <x:c r="F54" s="22" t="str">
        <x:v>2026-07-12</x:v>
      </x:c>
      <x:c r="G54" s="22" t="str">
        <x:v>Unauthenticated public web; locale not controllable; researcher context Asia/Kolkata</x:v>
      </x:c>
      <x:c r="H54" s="22" t="str">
        <x:v>Unable to save live remote page bytes in execution environment</x:v>
      </x:c>
      <x:c r="I54" s="22" t="str">
        <x:v>Local dated evidence snapshot: HTML + rendered PDF + PNG</x:v>
      </x:c>
      <x:c r="J54" s="22" t="str">
        <x:v>captures/evidence_snapshots/html/V069-heap-evidence-snapshot.html</x:v>
      </x:c>
      <x:c r="K54" s="22" t="str">
        <x:v>captures/evidence_snapshots/pdf/V069-heap-evidence-snapshot.pdf</x:v>
      </x:c>
      <x:c r="L54" s="22" t="str">
        <x:v>captures/evidence_snapshots/png/V069-heap-evidence-snapshot.png</x:v>
      </x:c>
      <x:c r="M54" s="22" t="str">
        <x:v>89e6cdb58971e9e59a2832ddd0341b0b2fb95ef277118542fbe4196090364541</x:v>
      </x:c>
      <x:c r="N54" s="22" t="str">
        <x:v>200fed5045347e497602a9a1f6eb6ddbe5a13fee5766946fbcfe053e464b8bc7</x:v>
      </x:c>
      <x:c r="O54" s="22" t="str">
        <x:v>545d64526dce9f3460169432c7f08a3f135e0f4158875fd6515d6e6942f25d0a</x:v>
      </x:c>
      <x:c r="P54" s="22" t="str">
        <x:v>Snapshot is not a byte-for-byte archive or live-page screenshot.</x:v>
      </x:c>
    </x:row>
    <x:row r="55">
      <x:c r="A55" s="22" t="str">
        <x:v>V070</x:v>
      </x:c>
      <x:c r="B55" s="22" t="str">
        <x:v>HockeyStack</x:v>
      </x:c>
      <x:c r="C55" s="22" t="str">
        <x:v>Priority: score 0-3</x:v>
      </x:c>
      <x:c r="D55" s="22" t="str">
        <x:v>HockeyStack official pricing/product page (descriptive record; live HTML title not independently captured in r2)</x:v>
      </x:c>
      <x:c r="E55" s="22" t="str">
        <x:v>https://www.hockeystack.com/pricing</x:v>
      </x:c>
      <x:c r="F55" s="22" t="str">
        <x:v>2026-07-12</x:v>
      </x:c>
      <x:c r="G55" s="22" t="str">
        <x:v>Unauthenticated public web; locale not controllable; researcher context Asia/Kolkata</x:v>
      </x:c>
      <x:c r="H55" s="22" t="str">
        <x:v>Unable to save live remote page bytes in execution environment</x:v>
      </x:c>
      <x:c r="I55" s="22" t="str">
        <x:v>Local dated evidence snapshot: HTML + rendered PDF + PNG</x:v>
      </x:c>
      <x:c r="J55" s="22" t="str">
        <x:v>captures/evidence_snapshots/html/V070-hockeystack-evidence-snapshot.html</x:v>
      </x:c>
      <x:c r="K55" s="22" t="str">
        <x:v>captures/evidence_snapshots/pdf/V070-hockeystack-evidence-snapshot.pdf</x:v>
      </x:c>
      <x:c r="L55" s="22" t="str">
        <x:v>captures/evidence_snapshots/png/V070-hockeystack-evidence-snapshot.png</x:v>
      </x:c>
      <x:c r="M55" s="22" t="str">
        <x:v>0bfaca4a866e4f2c96beabe8378e4133b685270c7eb6b87f54aca9c4d049b16c</x:v>
      </x:c>
      <x:c r="N55" s="22" t="str">
        <x:v>f71ace7beade47f9c8be3edde0cc3e807fece2f55cb616af5600548d9a6c844d</x:v>
      </x:c>
      <x:c r="O55" s="22" t="str">
        <x:v>1a81ca6303cc3d351ce47549e3fa70636b32444650415e408b111406673f5ed7</x:v>
      </x:c>
      <x:c r="P55" s="22" t="str">
        <x:v>Snapshot is not a byte-for-byte archive or live-page screenshot.</x:v>
      </x:c>
    </x:row>
    <x:row r="56">
      <x:c r="A56" s="22" t="str">
        <x:v>V071</x:v>
      </x:c>
      <x:c r="B56" s="22" t="str">
        <x:v>Improvado</x:v>
      </x:c>
      <x:c r="C56" s="22" t="str">
        <x:v>Priority: score 0-3</x:v>
      </x:c>
      <x:c r="D56" s="22" t="str">
        <x:v>Improvado official pricing/product page (descriptive record; live HTML title not independently captured in r2)</x:v>
      </x:c>
      <x:c r="E56" s="22" t="str">
        <x:v>https://improvado.io/pricing</x:v>
      </x:c>
      <x:c r="F56" s="22" t="str">
        <x:v>2026-07-12</x:v>
      </x:c>
      <x:c r="G56" s="22" t="str">
        <x:v>Unauthenticated public web; locale not controllable; researcher context Asia/Kolkata</x:v>
      </x:c>
      <x:c r="H56" s="22" t="str">
        <x:v>Unable to save live remote page bytes in execution environment</x:v>
      </x:c>
      <x:c r="I56" s="22" t="str">
        <x:v>Local dated evidence snapshot: HTML + rendered PDF + PNG</x:v>
      </x:c>
      <x:c r="J56" s="22" t="str">
        <x:v>captures/evidence_snapshots/html/V071-improvado-evidence-snapshot.html</x:v>
      </x:c>
      <x:c r="K56" s="22" t="str">
        <x:v>captures/evidence_snapshots/pdf/V071-improvado-evidence-snapshot.pdf</x:v>
      </x:c>
      <x:c r="L56" s="22" t="str">
        <x:v>captures/evidence_snapshots/png/V071-improvado-evidence-snapshot.png</x:v>
      </x:c>
      <x:c r="M56" s="22" t="str">
        <x:v>226766c12b261d8e3c43be36317e421259370cfb61cb5c3c064801e41cd10d5c</x:v>
      </x:c>
      <x:c r="N56" s="22" t="str">
        <x:v>06a2af61093059c1736827a9c12531cb85fd054a68577fac41d33ce2c522e7ec</x:v>
      </x:c>
      <x:c r="O56" s="22" t="str">
        <x:v>c644c48d15a60c3ac8e8a493246641fb75f5d38475ba0a56c468f6d5cf092dd7</x:v>
      </x:c>
      <x:c r="P56" s="22" t="str">
        <x:v>Snapshot is not a byte-for-byte archive or live-page screenshot.</x:v>
      </x:c>
    </x:row>
    <x:row r="57">
      <x:c r="A57" s="22" t="str">
        <x:v>V074</x:v>
      </x:c>
      <x:c r="B57" s="22" t="str">
        <x:v>Piwik PRO</x:v>
      </x:c>
      <x:c r="C57" s="22" t="str">
        <x:v>Priority: score 0-3</x:v>
      </x:c>
      <x:c r="D57" s="22" t="str">
        <x:v>Piwik PRO official pricing/product page (descriptive record; live HTML title not independently captured in r2)</x:v>
      </x:c>
      <x:c r="E57" s="22" t="str">
        <x:v>https://piwik.pro/pricing/</x:v>
      </x:c>
      <x:c r="F57" s="22" t="str">
        <x:v>2026-07-12</x:v>
      </x:c>
      <x:c r="G57" s="22" t="str">
        <x:v>Unauthenticated public web; locale not controllable; researcher context Asia/Kolkata</x:v>
      </x:c>
      <x:c r="H57" s="22" t="str">
        <x:v>Unable to save live remote page bytes in execution environment</x:v>
      </x:c>
      <x:c r="I57" s="22" t="str">
        <x:v>Local dated evidence snapshot: HTML + rendered PDF + PNG</x:v>
      </x:c>
      <x:c r="J57" s="22" t="str">
        <x:v>captures/evidence_snapshots/html/V074-piwik-pro-evidence-snapshot.html</x:v>
      </x:c>
      <x:c r="K57" s="22" t="str">
        <x:v>captures/evidence_snapshots/pdf/V074-piwik-pro-evidence-snapshot.pdf</x:v>
      </x:c>
      <x:c r="L57" s="22" t="str">
        <x:v>captures/evidence_snapshots/png/V074-piwik-pro-evidence-snapshot.png</x:v>
      </x:c>
      <x:c r="M57" s="22" t="str">
        <x:v>fd313e8deed2e93c6205eb918e246c4521fa6f216a678468d0d7af1bb2ea58b7</x:v>
      </x:c>
      <x:c r="N57" s="22" t="str">
        <x:v>c510d7f5552ecac74ef800c41e0e739c6330489efb18986d0d188af1dea032cf</x:v>
      </x:c>
      <x:c r="O57" s="22" t="str">
        <x:v>d84da6c954e08bba9b4e0551a728ec3d319a96e8f8f7405ca6f5011130f1287c</x:v>
      </x:c>
      <x:c r="P57" s="22" t="str">
        <x:v>Snapshot is not a byte-for-byte archive or live-page screenshot.</x:v>
      </x:c>
    </x:row>
    <x:row r="58">
      <x:c r="A58" s="22" t="str">
        <x:v>V075</x:v>
      </x:c>
      <x:c r="B58" s="22" t="str">
        <x:v>Qlik</x:v>
      </x:c>
      <x:c r="C58" s="22" t="str">
        <x:v>Priority: score 0-3</x:v>
      </x:c>
      <x:c r="D58" s="22" t="str">
        <x:v>Qlik official pricing/product page (descriptive record; live HTML title not independently captured in r2)</x:v>
      </x:c>
      <x:c r="E58" s="22" t="str">
        <x:v>https://www.qlik.com/us/pricing</x:v>
      </x:c>
      <x:c r="F58" s="22" t="str">
        <x:v>2026-07-12</x:v>
      </x:c>
      <x:c r="G58" s="22" t="str">
        <x:v>Unauthenticated public web; locale not controllable; researcher context Asia/Kolkata</x:v>
      </x:c>
      <x:c r="H58" s="22" t="str">
        <x:v>Unable to save live remote page bytes in execution environment</x:v>
      </x:c>
      <x:c r="I58" s="22" t="str">
        <x:v>Local dated evidence snapshot: HTML + rendered PDF + PNG</x:v>
      </x:c>
      <x:c r="J58" s="22" t="str">
        <x:v>captures/evidence_snapshots/html/V075-qlik-evidence-snapshot.html</x:v>
      </x:c>
      <x:c r="K58" s="22" t="str">
        <x:v>captures/evidence_snapshots/pdf/V075-qlik-evidence-snapshot.pdf</x:v>
      </x:c>
      <x:c r="L58" s="22" t="str">
        <x:v>captures/evidence_snapshots/png/V075-qlik-evidence-snapshot.png</x:v>
      </x:c>
      <x:c r="M58" s="22" t="str">
        <x:v>b3b30f116ec3530fb5c1e0c27ed95e1e922dafa345333bf2dd90523b79d33028</x:v>
      </x:c>
      <x:c r="N58" s="22" t="str">
        <x:v>e1429bf890676f54acd3d2df9aa1c19a93f9cc9cdcda5b612cef0bea7ba5b859</x:v>
      </x:c>
      <x:c r="O58" s="22" t="str">
        <x:v>cf29d93b827189e53171858f5056ef0cc1673ff5941f2820a59a6084da4de526</x:v>
      </x:c>
      <x:c r="P58" s="22" t="str">
        <x:v>Snapshot is not a byte-for-byte archive or live-page screenshot.</x:v>
      </x:c>
    </x:row>
    <x:row r="59">
      <x:c r="A59" s="22" t="str">
        <x:v>V076</x:v>
      </x:c>
      <x:c r="B59" s="22" t="str">
        <x:v>Supermetrics</x:v>
      </x:c>
      <x:c r="C59" s="22" t="str">
        <x:v>Priority: changed in r1 repair</x:v>
      </x:c>
      <x:c r="D59" s="22" t="str">
        <x:v>Supermetrics official pricing/product page (descriptive record; live HTML title not independently captured in r2)</x:v>
      </x:c>
      <x:c r="E59" s="22" t="str">
        <x:v>https://supermetrics.com/pricing</x:v>
      </x:c>
      <x:c r="F59" s="22" t="str">
        <x:v>2026-07-12</x:v>
      </x:c>
      <x:c r="G59" s="22" t="str">
        <x:v>Unauthenticated public web; locale not controllable; researcher context Asia/Kolkata</x:v>
      </x:c>
      <x:c r="H59" s="22" t="str">
        <x:v>Unable to save live remote page bytes in execution environment</x:v>
      </x:c>
      <x:c r="I59" s="22" t="str">
        <x:v>Local dated evidence snapshot: HTML + rendered PDF + PNG</x:v>
      </x:c>
      <x:c r="J59" s="22" t="str">
        <x:v>captures/evidence_snapshots/html/V076-supermetrics-evidence-snapshot.html</x:v>
      </x:c>
      <x:c r="K59" s="22" t="str">
        <x:v>captures/evidence_snapshots/pdf/V076-supermetrics-evidence-snapshot.pdf</x:v>
      </x:c>
      <x:c r="L59" s="22" t="str">
        <x:v>captures/evidence_snapshots/png/V076-supermetrics-evidence-snapshot.png</x:v>
      </x:c>
      <x:c r="M59" s="22" t="str">
        <x:v>6e6494738a3205a8dcf1e640fb327694fce0ae6a7cf88d1f25631770b9e1615b</x:v>
      </x:c>
      <x:c r="N59" s="22" t="str">
        <x:v>f6ded891703c16aa05d6f86ca991144d4c771b538a05c5a3e397ef8731323aae</x:v>
      </x:c>
      <x:c r="O59" s="22" t="str">
        <x:v>da898a6d1978e718be53c0007ece2132a0cd709fd1109b40d599d0ea6590450d</x:v>
      </x:c>
      <x:c r="P59" s="22" t="str">
        <x:v>Snapshot is not a byte-for-byte archive or live-page screenshot.</x:v>
      </x:c>
    </x:row>
    <x:row r="60">
      <x:c r="A60" s="22" t="str">
        <x:v>V078</x:v>
      </x:c>
      <x:c r="B60" s="22" t="str">
        <x:v>ThoughtSpot</x:v>
      </x:c>
      <x:c r="C60" s="22" t="str">
        <x:v>Priority: score 9-10</x:v>
      </x:c>
      <x:c r="D60" s="22" t="str">
        <x:v>ThoughtSpot Pricing</x:v>
      </x:c>
      <x:c r="E60" s="22" t="str">
        <x:v>https://www.thoughtspot.com/pricing</x:v>
      </x:c>
      <x:c r="F60" s="22" t="str">
        <x:v>2026-07-12</x:v>
      </x:c>
      <x:c r="G60" s="22" t="str">
        <x:v>Unauthenticated public web; locale not controllable; researcher context Asia/Kolkata</x:v>
      </x:c>
      <x:c r="H60" s="22" t="str">
        <x:v>Unable to save live remote page bytes in execution environment</x:v>
      </x:c>
      <x:c r="I60" s="22" t="str">
        <x:v>Local dated evidence snapshot: HTML + rendered PDF + PNG</x:v>
      </x:c>
      <x:c r="J60" s="22" t="str">
        <x:v>captures/evidence_snapshots/html/V078-thoughtspot-evidence-snapshot.html</x:v>
      </x:c>
      <x:c r="K60" s="22" t="str">
        <x:v>captures/evidence_snapshots/pdf/V078-thoughtspot-evidence-snapshot.pdf</x:v>
      </x:c>
      <x:c r="L60" s="22" t="str">
        <x:v>captures/evidence_snapshots/png/V078-thoughtspot-evidence-snapshot.png</x:v>
      </x:c>
      <x:c r="M60" s="22" t="str">
        <x:v>45a572c82aa0b4d2d4638d16209e58fae29ecfc53c6aa1964dc5a35624bb9959</x:v>
      </x:c>
      <x:c r="N60" s="22" t="str">
        <x:v>aff15e067e81b32dba4bd184524f338fe875d803edb59a3af529c53fa4c9f815</x:v>
      </x:c>
      <x:c r="O60" s="22" t="str">
        <x:v>7d1e761b2acf67cd3f9c29b4ee90457f1807a5555e3e29fd31932a0f5ecd1fbc</x:v>
      </x:c>
      <x:c r="P60" s="22" t="str">
        <x:v>Snapshot is not a byte-for-byte archive or live-page screenshot.</x:v>
      </x:c>
    </x:row>
    <x:row r="61">
      <x:c r="A61" s="22" t="str">
        <x:v>V080</x:v>
      </x:c>
      <x:c r="B61" s="22" t="str">
        <x:v>Twilio Segment</x:v>
      </x:c>
      <x:c r="C61" s="22" t="str">
        <x:v>Priority: score 0-3</x:v>
      </x:c>
      <x:c r="D61" s="22" t="str">
        <x:v>Twilio Segment official pricing/product page (descriptive record; live HTML title not independently captured in r2)</x:v>
      </x:c>
      <x:c r="E61" s="22" t="str">
        <x:v>https://segment.com/pricing/</x:v>
      </x:c>
      <x:c r="F61" s="22" t="str">
        <x:v>2026-07-12</x:v>
      </x:c>
      <x:c r="G61" s="22" t="str">
        <x:v>Unauthenticated public web; locale not controllable; researcher context Asia/Kolkata</x:v>
      </x:c>
      <x:c r="H61" s="22" t="str">
        <x:v>Unable to save live remote page bytes in execution environment</x:v>
      </x:c>
      <x:c r="I61" s="22" t="str">
        <x:v>Local dated evidence snapshot: HTML + rendered PDF + PNG</x:v>
      </x:c>
      <x:c r="J61" s="22" t="str">
        <x:v>captures/evidence_snapshots/html/V080-twilio-segment-evidence-snapshot.html</x:v>
      </x:c>
      <x:c r="K61" s="22" t="str">
        <x:v>captures/evidence_snapshots/pdf/V080-twilio-segment-evidence-snapshot.pdf</x:v>
      </x:c>
      <x:c r="L61" s="22" t="str">
        <x:v>captures/evidence_snapshots/png/V080-twilio-segment-evidence-snapshot.png</x:v>
      </x:c>
      <x:c r="M61" s="22" t="str">
        <x:v>ad4c2a1ac312a6c64a73277ff329bcfd8ebfd8c434b1f4a24c20e104e6de4427</x:v>
      </x:c>
      <x:c r="N61" s="22" t="str">
        <x:v>ce9ad439dbae052358ed39f2f41c58470c7cf4adb34acb10970cae0a082ab1d4</x:v>
      </x:c>
      <x:c r="O61" s="22" t="str">
        <x:v>5b045621ca4d4f504d9ccfe30c90cd0f604e6091f50d5e23280a440f6b1f8a99</x:v>
      </x:c>
      <x:c r="P61" s="22" t="str">
        <x:v>Snapshot is not a byte-for-byte archive or live-page screenshot.</x:v>
      </x:c>
    </x:row>
    <x:row r="62">
      <x:c r="A62" s="22" t="str">
        <x:v>V081</x:v>
      </x:c>
      <x:c r="B62" s="22" t="str">
        <x:v>Ada</x:v>
      </x:c>
      <x:c r="C62" s="22" t="str">
        <x:v>Priority: score 0-3</x:v>
      </x:c>
      <x:c r="D62" s="22" t="str">
        <x:v>Ada official pricing/product page (descriptive record; live HTML title not independently captured in r2)</x:v>
      </x:c>
      <x:c r="E62" s="22" t="str">
        <x:v>https://www.ada.cx/pricing</x:v>
      </x:c>
      <x:c r="F62" s="22" t="str">
        <x:v>2026-07-12</x:v>
      </x:c>
      <x:c r="G62" s="22" t="str">
        <x:v>Unauthenticated public web; locale not controllable; researcher context Asia/Kolkata</x:v>
      </x:c>
      <x:c r="H62" s="22" t="str">
        <x:v>Unable to save live remote page bytes in execution environment</x:v>
      </x:c>
      <x:c r="I62" s="22" t="str">
        <x:v>Local dated evidence snapshot: HTML + rendered PDF + PNG</x:v>
      </x:c>
      <x:c r="J62" s="22" t="str">
        <x:v>captures/evidence_snapshots/html/V081-ada-evidence-snapshot.html</x:v>
      </x:c>
      <x:c r="K62" s="22" t="str">
        <x:v>captures/evidence_snapshots/pdf/V081-ada-evidence-snapshot.pdf</x:v>
      </x:c>
      <x:c r="L62" s="22" t="str">
        <x:v>captures/evidence_snapshots/png/V081-ada-evidence-snapshot.png</x:v>
      </x:c>
      <x:c r="M62" s="22" t="str">
        <x:v>2d85ff931cea4d0e37347d8e4ca71c99ef7d14f3d31ec89bd2e4fa45ee5bc8ed</x:v>
      </x:c>
      <x:c r="N62" s="22" t="str">
        <x:v>82eb5423ec141407000200edafde4e55811af3892d98b7d97264274f92f4ba97</x:v>
      </x:c>
      <x:c r="O62" s="22" t="str">
        <x:v>5d47a314d0380fee43a8db27afdb22aa515d94158878801f8373720a7633ffd7</x:v>
      </x:c>
      <x:c r="P62" s="22" t="str">
        <x:v>Snapshot is not a byte-for-byte archive or live-page screenshot.</x:v>
      </x:c>
    </x:row>
    <x:row r="63">
      <x:c r="A63" s="22" t="str">
        <x:v>V082</x:v>
      </x:c>
      <x:c r="B63" s="22" t="str">
        <x:v>Decagon</x:v>
      </x:c>
      <x:c r="C63" s="22" t="str">
        <x:v>Priority: score 0-3</x:v>
      </x:c>
      <x:c r="D63" s="22" t="str">
        <x:v>Decagon official pricing/product page (descriptive record; live HTML title not independently captured in r2)</x:v>
      </x:c>
      <x:c r="E63" s="22" t="str">
        <x:v>https://decagon.ai/pricing</x:v>
      </x:c>
      <x:c r="F63" s="22" t="str">
        <x:v>2026-07-12</x:v>
      </x:c>
      <x:c r="G63" s="22" t="str">
        <x:v>Unauthenticated public web; locale not controllable; researcher context Asia/Kolkata</x:v>
      </x:c>
      <x:c r="H63" s="22" t="str">
        <x:v>Unable to save live remote page bytes in execution environment</x:v>
      </x:c>
      <x:c r="I63" s="22" t="str">
        <x:v>Local dated evidence snapshot: HTML + rendered PDF + PNG</x:v>
      </x:c>
      <x:c r="J63" s="22" t="str">
        <x:v>captures/evidence_snapshots/html/V082-decagon-evidence-snapshot.html</x:v>
      </x:c>
      <x:c r="K63" s="22" t="str">
        <x:v>captures/evidence_snapshots/pdf/V082-decagon-evidence-snapshot.pdf</x:v>
      </x:c>
      <x:c r="L63" s="22" t="str">
        <x:v>captures/evidence_snapshots/png/V082-decagon-evidence-snapshot.png</x:v>
      </x:c>
      <x:c r="M63" s="22" t="str">
        <x:v>d6b1f111166e29600f19f430b069c797c8567eec29558e076ddd4a2e4dbb2583</x:v>
      </x:c>
      <x:c r="N63" s="22" t="str">
        <x:v>966654126f713f3c08c61c23b4edc1f219943231774596f07f48a26ba610314d</x:v>
      </x:c>
      <x:c r="O63" s="22" t="str">
        <x:v>f2efcc78a3c9f545a7124ed88fbde1e08fbb1fd6cdaf6f7fa19ecbcc323976a5</x:v>
      </x:c>
      <x:c r="P63" s="22" t="str">
        <x:v>Snapshot is not a byte-for-byte archive or live-page screenshot.</x:v>
      </x:c>
    </x:row>
    <x:row r="64">
      <x:c r="A64" s="22" t="str">
        <x:v>V083</x:v>
      </x:c>
      <x:c r="B64" s="22" t="str">
        <x:v>Dixa</x:v>
      </x:c>
      <x:c r="C64" s="22" t="str">
        <x:v>Priority: changed in r1 repair</x:v>
      </x:c>
      <x:c r="D64" s="22" t="str">
        <x:v>Dixa official pricing/product page (descriptive record; live HTML title not independently captured in r2)</x:v>
      </x:c>
      <x:c r="E64" s="22" t="str">
        <x:v>https://www.dixa.com/pricing/</x:v>
      </x:c>
      <x:c r="F64" s="22" t="str">
        <x:v>2026-07-12</x:v>
      </x:c>
      <x:c r="G64" s="22" t="str">
        <x:v>Unauthenticated public web; locale not controllable; researcher context Asia/Kolkata</x:v>
      </x:c>
      <x:c r="H64" s="22" t="str">
        <x:v>Unable to save live remote page bytes in execution environment</x:v>
      </x:c>
      <x:c r="I64" s="22" t="str">
        <x:v>Local dated evidence snapshot: HTML + rendered PDF + PNG</x:v>
      </x:c>
      <x:c r="J64" s="22" t="str">
        <x:v>captures/evidence_snapshots/html/V083-dixa-evidence-snapshot.html</x:v>
      </x:c>
      <x:c r="K64" s="22" t="str">
        <x:v>captures/evidence_snapshots/pdf/V083-dixa-evidence-snapshot.pdf</x:v>
      </x:c>
      <x:c r="L64" s="22" t="str">
        <x:v>captures/evidence_snapshots/png/V083-dixa-evidence-snapshot.png</x:v>
      </x:c>
      <x:c r="M64" s="22" t="str">
        <x:v>1a36ac46a1e747df6d5598f9655d585ad5b8f9970ddf0db29656c15c30a8c4e5</x:v>
      </x:c>
      <x:c r="N64" s="22" t="str">
        <x:v>742c669059403c1961fdd24864bfd0d4e8987ce3f58ec1478f9e172088700f84</x:v>
      </x:c>
      <x:c r="O64" s="22" t="str">
        <x:v>8db96136e93fecd76394f26b331e40361bb1e31a7d5e4db504c0c7d11ef0c33d</x:v>
      </x:c>
      <x:c r="P64" s="22" t="str">
        <x:v>Snapshot is not a byte-for-byte archive or live-page screenshot.</x:v>
      </x:c>
    </x:row>
    <x:row r="65">
      <x:c r="A65" s="22" t="str">
        <x:v>V084</x:v>
      </x:c>
      <x:c r="B65" s="22" t="str">
        <x:v>Five9</x:v>
      </x:c>
      <x:c r="C65" s="22" t="str">
        <x:v>Priority: changed in r1 repair</x:v>
      </x:c>
      <x:c r="D65" s="22" t="str">
        <x:v>Five9 official pricing/product page (descriptive record; live HTML title not independently captured in r2)</x:v>
      </x:c>
      <x:c r="E65" s="22" t="str">
        <x:v>https://www.five9.com/pricing</x:v>
      </x:c>
      <x:c r="F65" s="22" t="str">
        <x:v>2026-07-12</x:v>
      </x:c>
      <x:c r="G65" s="22" t="str">
        <x:v>Unauthenticated public web; locale not controllable; researcher context Asia/Kolkata</x:v>
      </x:c>
      <x:c r="H65" s="22" t="str">
        <x:v>Unable to save live remote page bytes in execution environment</x:v>
      </x:c>
      <x:c r="I65" s="22" t="str">
        <x:v>Local dated evidence snapshot: HTML + rendered PDF + PNG</x:v>
      </x:c>
      <x:c r="J65" s="22" t="str">
        <x:v>captures/evidence_snapshots/html/V084-five9-evidence-snapshot.html</x:v>
      </x:c>
      <x:c r="K65" s="22" t="str">
        <x:v>captures/evidence_snapshots/pdf/V084-five9-evidence-snapshot.pdf</x:v>
      </x:c>
      <x:c r="L65" s="22" t="str">
        <x:v>captures/evidence_snapshots/png/V084-five9-evidence-snapshot.png</x:v>
      </x:c>
      <x:c r="M65" s="22" t="str">
        <x:v>ef72c870722cbf80a27438a95cc57c7c4828359ed3bcdaa5c18dc68b7a38d5d8</x:v>
      </x:c>
      <x:c r="N65" s="22" t="str">
        <x:v>ea166c8b79edcd8eae328ca7963557b862fbbbaf2ab65bbe536315186ceeafa1</x:v>
      </x:c>
      <x:c r="O65" s="22" t="str">
        <x:v>d6a464305e35babb5810c4ea787b7ebea640a12c44a37c96d4fe74de1b3b7375</x:v>
      </x:c>
      <x:c r="P65" s="22" t="str">
        <x:v>Snapshot is not a byte-for-byte archive or live-page screenshot.</x:v>
      </x:c>
    </x:row>
    <x:row r="66">
      <x:c r="A66" s="22" t="str">
        <x:v>V085</x:v>
      </x:c>
      <x:c r="B66" s="22" t="str">
        <x:v>Forethought</x:v>
      </x:c>
      <x:c r="C66" s="22" t="str">
        <x:v>Priority: score 0-3</x:v>
      </x:c>
      <x:c r="D66" s="22" t="str">
        <x:v>Forethought official pricing/product page (descriptive record; live HTML title not independently captured in r2)</x:v>
      </x:c>
      <x:c r="E66" s="22" t="str">
        <x:v>https://forethought.ai/pricing</x:v>
      </x:c>
      <x:c r="F66" s="22" t="str">
        <x:v>2026-07-12</x:v>
      </x:c>
      <x:c r="G66" s="22" t="str">
        <x:v>Unauthenticated public web; locale not controllable; researcher context Asia/Kolkata</x:v>
      </x:c>
      <x:c r="H66" s="22" t="str">
        <x:v>Unable to save live remote page bytes in execution environment</x:v>
      </x:c>
      <x:c r="I66" s="22" t="str">
        <x:v>Local dated evidence snapshot: HTML + rendered PDF + PNG</x:v>
      </x:c>
      <x:c r="J66" s="22" t="str">
        <x:v>captures/evidence_snapshots/html/V085-forethought-evidence-snapshot.html</x:v>
      </x:c>
      <x:c r="K66" s="22" t="str">
        <x:v>captures/evidence_snapshots/pdf/V085-forethought-evidence-snapshot.pdf</x:v>
      </x:c>
      <x:c r="L66" s="22" t="str">
        <x:v>captures/evidence_snapshots/png/V085-forethought-evidence-snapshot.png</x:v>
      </x:c>
      <x:c r="M66" s="22" t="str">
        <x:v>e455ae5e853ab7c1b7918cce765cc2e37d12fd3c4a838c0f6a555d059e2b525f</x:v>
      </x:c>
      <x:c r="N66" s="22" t="str">
        <x:v>a28875153137f7973312991a45eb3ff5b88e1e21bf58c8d24d09c240ad799603</x:v>
      </x:c>
      <x:c r="O66" s="22" t="str">
        <x:v>2ba96795d5fae0efb4cf3f99c32524af77c92d00108f2f918202a3fef0ee0768</x:v>
      </x:c>
      <x:c r="P66" s="22" t="str">
        <x:v>Snapshot is not a byte-for-byte archive or live-page screenshot.</x:v>
      </x:c>
    </x:row>
    <x:row r="67">
      <x:c r="A67" s="22" t="str">
        <x:v>V086</x:v>
      </x:c>
      <x:c r="B67" s="22" t="str">
        <x:v>Freshworks Freshdesk</x:v>
      </x:c>
      <x:c r="C67" s="22" t="str">
        <x:v>Priority: score 9-10</x:v>
      </x:c>
      <x:c r="D67" s="22" t="str">
        <x:v>Freddy AI Agent and Chatbot Sessions FAQs; Freshdesk Pricing</x:v>
      </x:c>
      <x:c r="E67" s="22" t="str">
        <x:v>https://support.freshdesk.com/support/solutions/articles/50000010300-freddy-ai-agent-and-chatbot-sessions-faqs</x:v>
      </x:c>
      <x:c r="F67" s="22" t="str">
        <x:v>2026-07-12</x:v>
      </x:c>
      <x:c r="G67" s="22" t="str">
        <x:v>Unauthenticated public web; locale not controllable; researcher context Asia/Kolkata</x:v>
      </x:c>
      <x:c r="H67" s="22" t="str">
        <x:v>Unable to save live remote page bytes in execution environment</x:v>
      </x:c>
      <x:c r="I67" s="22" t="str">
        <x:v>Local dated evidence snapshot: HTML + rendered PDF + PNG</x:v>
      </x:c>
      <x:c r="J67" s="22" t="str">
        <x:v>captures/evidence_snapshots/html/V086-freshworks-freshdesk-evidence-snapshot.html</x:v>
      </x:c>
      <x:c r="K67" s="22" t="str">
        <x:v>captures/evidence_snapshots/pdf/V086-freshworks-freshdesk-evidence-snapshot.pdf</x:v>
      </x:c>
      <x:c r="L67" s="22" t="str">
        <x:v>captures/evidence_snapshots/png/V086-freshworks-freshdesk-evidence-snapshot.png</x:v>
      </x:c>
      <x:c r="M67" s="22" t="str">
        <x:v>82093fa2dceb13fcd110118a185f168c29178fca0435790fd4f273d775007918</x:v>
      </x:c>
      <x:c r="N67" s="22" t="str">
        <x:v>5f5d7b5695e3d121062fd32410996af0e0e56f1892a8068a57675f253fa3ef38</x:v>
      </x:c>
      <x:c r="O67" s="22" t="str">
        <x:v>cb0b985b08f1f929a6cbf87663fb8ca65b2f8ad7b5e21016f9054ee2fa33faef</x:v>
      </x:c>
      <x:c r="P67" s="22" t="str">
        <x:v>Snapshot is not a byte-for-byte archive or live-page screenshot.</x:v>
      </x:c>
    </x:row>
    <x:row r="68">
      <x:c r="A68" s="22" t="str">
        <x:v>V087</x:v>
      </x:c>
      <x:c r="B68" s="22" t="str">
        <x:v>Front</x:v>
      </x:c>
      <x:c r="C68" s="22" t="str">
        <x:v>Priority: score 9-10</x:v>
      </x:c>
      <x:c r="D68" s="22" t="str">
        <x:v>Front official pricing/product page (descriptive record; live HTML title not independently captured in r2)</x:v>
      </x:c>
      <x:c r="E68" s="22" t="str">
        <x:v>https://front.com/pricing</x:v>
      </x:c>
      <x:c r="F68" s="22" t="str">
        <x:v>2026-07-12</x:v>
      </x:c>
      <x:c r="G68" s="22" t="str">
        <x:v>Unauthenticated public web; locale not controllable; researcher context Asia/Kolkata</x:v>
      </x:c>
      <x:c r="H68" s="22" t="str">
        <x:v>Unable to save live remote page bytes in execution environment</x:v>
      </x:c>
      <x:c r="I68" s="22" t="str">
        <x:v>Local dated evidence snapshot: HTML + rendered PDF + PNG</x:v>
      </x:c>
      <x:c r="J68" s="22" t="str">
        <x:v>captures/evidence_snapshots/html/V087-front-evidence-snapshot.html</x:v>
      </x:c>
      <x:c r="K68" s="22" t="str">
        <x:v>captures/evidence_snapshots/pdf/V087-front-evidence-snapshot.pdf</x:v>
      </x:c>
      <x:c r="L68" s="22" t="str">
        <x:v>captures/evidence_snapshots/png/V087-front-evidence-snapshot.png</x:v>
      </x:c>
      <x:c r="M68" s="22" t="str">
        <x:v>77c48c5b7c7b1b8e824749e7862b1072f653c5497d1ae2bdeb0da7255c8f722e</x:v>
      </x:c>
      <x:c r="N68" s="22" t="str">
        <x:v>01818ed2620f0202e004a82eea4071b85a9006b038cefde3a3f5604a7c31ca20</x:v>
      </x:c>
      <x:c r="O68" s="22" t="str">
        <x:v>0f1dd5c32ab14b908134f8c09990f7c97a1ab4c8e7956d64fd14b56f66ed014e</x:v>
      </x:c>
      <x:c r="P68" s="22" t="str">
        <x:v>Snapshot is not a byte-for-byte archive or live-page screenshot.</x:v>
      </x:c>
    </x:row>
    <x:row r="69">
      <x:c r="A69" s="22" t="str">
        <x:v>V089</x:v>
      </x:c>
      <x:c r="B69" s="22" t="str">
        <x:v>Gladly</x:v>
      </x:c>
      <x:c r="C69" s="22" t="str">
        <x:v>Priority: score 0-3</x:v>
      </x:c>
      <x:c r="D69" s="22" t="str">
        <x:v>Gladly official pricing/product page (descriptive record; live HTML title not independently captured in r2)</x:v>
      </x:c>
      <x:c r="E69" s="22" t="str">
        <x:v>https://www.gladly.ai/pricing/</x:v>
      </x:c>
      <x:c r="F69" s="22" t="str">
        <x:v>2026-07-12</x:v>
      </x:c>
      <x:c r="G69" s="22" t="str">
        <x:v>Unauthenticated public web; locale not controllable; researcher context Asia/Kolkata</x:v>
      </x:c>
      <x:c r="H69" s="22" t="str">
        <x:v>Unable to save live remote page bytes in execution environment</x:v>
      </x:c>
      <x:c r="I69" s="22" t="str">
        <x:v>Local dated evidence snapshot: HTML + rendered PDF + PNG</x:v>
      </x:c>
      <x:c r="J69" s="22" t="str">
        <x:v>captures/evidence_snapshots/html/V089-gladly-evidence-snapshot.html</x:v>
      </x:c>
      <x:c r="K69" s="22" t="str">
        <x:v>captures/evidence_snapshots/pdf/V089-gladly-evidence-snapshot.pdf</x:v>
      </x:c>
      <x:c r="L69" s="22" t="str">
        <x:v>captures/evidence_snapshots/png/V089-gladly-evidence-snapshot.png</x:v>
      </x:c>
      <x:c r="M69" s="22" t="str">
        <x:v>fbd09285e2b77c6e1d67a6bcf79b8dd3254d8f2d7684551c024d2d223a2b6141</x:v>
      </x:c>
      <x:c r="N69" s="22" t="str">
        <x:v>f72642dc9e989090605f4ef9b116247a01254b41be18c0202919d6dbceb77f68</x:v>
      </x:c>
      <x:c r="O69" s="22" t="str">
        <x:v>5f8beb4233d4ce0cd2a8bfbbe6d56d3bb1b4ed5683458ac26e48a42e3994ac3b</x:v>
      </x:c>
      <x:c r="P69" s="22" t="str">
        <x:v>Snapshot is not a byte-for-byte archive or live-page screenshot.</x:v>
      </x:c>
    </x:row>
    <x:row r="70">
      <x:c r="A70" s="22" t="str">
        <x:v>V090</x:v>
      </x:c>
      <x:c r="B70" s="22" t="str">
        <x:v>Gorgias</x:v>
      </x:c>
      <x:c r="C70" s="22" t="str">
        <x:v>Priority: score 9-10</x:v>
      </x:c>
      <x:c r="D70" s="22" t="str">
        <x:v>Gorgias Pricing</x:v>
      </x:c>
      <x:c r="E70" s="22" t="str">
        <x:v>https://www.gorgias.com/pricing</x:v>
      </x:c>
      <x:c r="F70" s="22" t="str">
        <x:v>2026-07-12</x:v>
      </x:c>
      <x:c r="G70" s="22" t="str">
        <x:v>Unauthenticated public web; locale not controllable; researcher context Asia/Kolkata</x:v>
      </x:c>
      <x:c r="H70" s="22" t="str">
        <x:v>Unable to save live remote page bytes in execution environment</x:v>
      </x:c>
      <x:c r="I70" s="22" t="str">
        <x:v>Local dated evidence snapshot: HTML + rendered PDF + PNG</x:v>
      </x:c>
      <x:c r="J70" s="22" t="str">
        <x:v>captures/evidence_snapshots/html/V090-gorgias-evidence-snapshot.html</x:v>
      </x:c>
      <x:c r="K70" s="22" t="str">
        <x:v>captures/evidence_snapshots/pdf/V090-gorgias-evidence-snapshot.pdf</x:v>
      </x:c>
      <x:c r="L70" s="22" t="str">
        <x:v>captures/evidence_snapshots/png/V090-gorgias-evidence-snapshot.png</x:v>
      </x:c>
      <x:c r="M70" s="22" t="str">
        <x:v>33d0dbc29cdf3594d960e8ef395a8d69278e0bc8f44839bfabf9832621679cee</x:v>
      </x:c>
      <x:c r="N70" s="22" t="str">
        <x:v>69ce5a1fe83b8a5a340af24eb8687308125623c35dc41a8620ba9c1a75acbbd0</x:v>
      </x:c>
      <x:c r="O70" s="22" t="str">
        <x:v>f59586b51a583e7c33290be1e25e04a3fc86696067e01961f346ee510f97e0ba</x:v>
      </x:c>
      <x:c r="P70" s="22" t="str">
        <x:v>Snapshot is not a byte-for-byte archive or live-page screenshot.</x:v>
      </x:c>
    </x:row>
    <x:row r="71">
      <x:c r="A71" s="22" t="str">
        <x:v>V091</x:v>
      </x:c>
      <x:c r="B71" s="22" t="str">
        <x:v>Help Scout</x:v>
      </x:c>
      <x:c r="C71" s="22" t="str">
        <x:v>Priority: score 9-10</x:v>
      </x:c>
      <x:c r="D71" s="22" t="str">
        <x:v>Help Scout Pricing</x:v>
      </x:c>
      <x:c r="E71" s="22" t="str">
        <x:v>https://www.helpscout.com/pricing/</x:v>
      </x:c>
      <x:c r="F71" s="22" t="str">
        <x:v>2026-07-12</x:v>
      </x:c>
      <x:c r="G71" s="22" t="str">
        <x:v>Unauthenticated public web; locale not controllable; researcher context Asia/Kolkata</x:v>
      </x:c>
      <x:c r="H71" s="22" t="str">
        <x:v>Unable to save live remote page bytes in execution environment</x:v>
      </x:c>
      <x:c r="I71" s="22" t="str">
        <x:v>Local dated evidence snapshot: HTML + rendered PDF + PNG</x:v>
      </x:c>
      <x:c r="J71" s="22" t="str">
        <x:v>captures/evidence_snapshots/html/V091-help-scout-evidence-snapshot.html</x:v>
      </x:c>
      <x:c r="K71" s="22" t="str">
        <x:v>captures/evidence_snapshots/pdf/V091-help-scout-evidence-snapshot.pdf</x:v>
      </x:c>
      <x:c r="L71" s="22" t="str">
        <x:v>captures/evidence_snapshots/png/V091-help-scout-evidence-snapshot.png</x:v>
      </x:c>
      <x:c r="M71" s="22" t="str">
        <x:v>c9f2eaff415c9c1555fd79467125036a63762bb71beaf77d9dec31bca8abde09</x:v>
      </x:c>
      <x:c r="N71" s="22" t="str">
        <x:v>91c415f6d218f1a69561c837f5f57c50e38c22132b90b6a9e71bff67c5f8e44a</x:v>
      </x:c>
      <x:c r="O71" s="22" t="str">
        <x:v>ad70db00321df241acd3d4871019e31dd95ee7749962fabd22be40394322e57f</x:v>
      </x:c>
      <x:c r="P71" s="22" t="str">
        <x:v>Snapshot is not a byte-for-byte archive or live-page screenshot.</x:v>
      </x:c>
    </x:row>
    <x:row r="72">
      <x:c r="A72" s="22" t="str">
        <x:v>V092</x:v>
      </x:c>
      <x:c r="B72" s="22" t="str">
        <x:v>Intercom</x:v>
      </x:c>
      <x:c r="C72" s="22" t="str">
        <x:v>Priority: score 9-10</x:v>
      </x:c>
      <x:c r="D72" s="22" t="str">
        <x:v>Intercom Pricing</x:v>
      </x:c>
      <x:c r="E72" s="22" t="str">
        <x:v>https://www.intercom.com/pricing</x:v>
      </x:c>
      <x:c r="F72" s="22" t="str">
        <x:v>2026-07-12</x:v>
      </x:c>
      <x:c r="G72" s="22" t="str">
        <x:v>Unauthenticated public web; locale not controllable; researcher context Asia/Kolkata</x:v>
      </x:c>
      <x:c r="H72" s="22" t="str">
        <x:v>Unable to save live remote page bytes in execution environment</x:v>
      </x:c>
      <x:c r="I72" s="22" t="str">
        <x:v>Local dated evidence snapshot: HTML + rendered PDF + PNG</x:v>
      </x:c>
      <x:c r="J72" s="22" t="str">
        <x:v>captures/evidence_snapshots/html/V092-intercom-evidence-snapshot.html</x:v>
      </x:c>
      <x:c r="K72" s="22" t="str">
        <x:v>captures/evidence_snapshots/pdf/V092-intercom-evidence-snapshot.pdf</x:v>
      </x:c>
      <x:c r="L72" s="22" t="str">
        <x:v>captures/evidence_snapshots/png/V092-intercom-evidence-snapshot.png</x:v>
      </x:c>
      <x:c r="M72" s="22" t="str">
        <x:v>079159d33ab8053d74092b241d8c8a188357a307afaa518a5d3953977d035e2a</x:v>
      </x:c>
      <x:c r="N72" s="22" t="str">
        <x:v>765fe3f090a6c826b14eae3a379ee8e2aeb590d55f6d9e5c6d300cc900da4f05</x:v>
      </x:c>
      <x:c r="O72" s="22" t="str">
        <x:v>dc3149b6c3566c0fa054d91a1363a2471636f68837c0461ba8cc5b50b417c0f1</x:v>
      </x:c>
      <x:c r="P72" s="22" t="str">
        <x:v>Snapshot is not a byte-for-byte archive or live-page screenshot.</x:v>
      </x:c>
    </x:row>
    <x:row r="73">
      <x:c r="A73" s="22" t="str">
        <x:v>V093</x:v>
      </x:c>
      <x:c r="B73" s="22" t="str">
        <x:v>Kustomer</x:v>
      </x:c>
      <x:c r="C73" s="22" t="str">
        <x:v>Priority: score 0-3</x:v>
      </x:c>
      <x:c r="D73" s="22" t="str">
        <x:v>Kustomer official pricing/product page (descriptive record; live HTML title not independently captured in r2)</x:v>
      </x:c>
      <x:c r="E73" s="22" t="str">
        <x:v>https://www.kustomer.com/pricing/</x:v>
      </x:c>
      <x:c r="F73" s="22" t="str">
        <x:v>2026-07-12</x:v>
      </x:c>
      <x:c r="G73" s="22" t="str">
        <x:v>Unauthenticated public web; locale not controllable; researcher context Asia/Kolkata</x:v>
      </x:c>
      <x:c r="H73" s="22" t="str">
        <x:v>Unable to save live remote page bytes in execution environment</x:v>
      </x:c>
      <x:c r="I73" s="22" t="str">
        <x:v>Local dated evidence snapshot: HTML + rendered PDF + PNG</x:v>
      </x:c>
      <x:c r="J73" s="22" t="str">
        <x:v>captures/evidence_snapshots/html/V093-kustomer-evidence-snapshot.html</x:v>
      </x:c>
      <x:c r="K73" s="22" t="str">
        <x:v>captures/evidence_snapshots/pdf/V093-kustomer-evidence-snapshot.pdf</x:v>
      </x:c>
      <x:c r="L73" s="22" t="str">
        <x:v>captures/evidence_snapshots/png/V093-kustomer-evidence-snapshot.png</x:v>
      </x:c>
      <x:c r="M73" s="22" t="str">
        <x:v>6fa8661344b5c3bd71d54fdd942b6c4890c81fcdb78374f88df3fc6accb88136</x:v>
      </x:c>
      <x:c r="N73" s="22" t="str">
        <x:v>1a52e1551d0c005db7d809ec6fe5aaba63783275833edb0db2c2c10cba782e59</x:v>
      </x:c>
      <x:c r="O73" s="22" t="str">
        <x:v>95d461bef9ca488e75c06ccb2e761342e2d641809b3059ab3b2d8858cba290d3</x:v>
      </x:c>
      <x:c r="P73" s="22" t="str">
        <x:v>Snapshot is not a byte-for-byte archive or live-page screenshot.</x:v>
      </x:c>
    </x:row>
    <x:row r="74">
      <x:c r="A74" s="22" t="str">
        <x:v>V094</x:v>
      </x:c>
      <x:c r="B74" s="22" t="str">
        <x:v>LivePerson</x:v>
      </x:c>
      <x:c r="C74" s="22" t="str">
        <x:v>Priority: score 0-3</x:v>
      </x:c>
      <x:c r="D74" s="22" t="str">
        <x:v>LivePerson official pricing/product page (descriptive record; live HTML title not independently captured in r2)</x:v>
      </x:c>
      <x:c r="E74" s="22" t="str">
        <x:v>https://www.liveperson.com/pricing/</x:v>
      </x:c>
      <x:c r="F74" s="22" t="str">
        <x:v>2026-07-12</x:v>
      </x:c>
      <x:c r="G74" s="22" t="str">
        <x:v>Unauthenticated public web; locale not controllable; researcher context Asia/Kolkata</x:v>
      </x:c>
      <x:c r="H74" s="22" t="str">
        <x:v>Unable to save live remote page bytes in execution environment</x:v>
      </x:c>
      <x:c r="I74" s="22" t="str">
        <x:v>Local dated evidence snapshot: HTML + rendered PDF + PNG</x:v>
      </x:c>
      <x:c r="J74" s="22" t="str">
        <x:v>captures/evidence_snapshots/html/V094-liveperson-evidence-snapshot.html</x:v>
      </x:c>
      <x:c r="K74" s="22" t="str">
        <x:v>captures/evidence_snapshots/pdf/V094-liveperson-evidence-snapshot.pdf</x:v>
      </x:c>
      <x:c r="L74" s="22" t="str">
        <x:v>captures/evidence_snapshots/png/V094-liveperson-evidence-snapshot.png</x:v>
      </x:c>
      <x:c r="M74" s="22" t="str">
        <x:v>0d660dd41be8e137eeaff6f0cba6713ccea5283f49822dd1eebd7cf26b627e41</x:v>
      </x:c>
      <x:c r="N74" s="22" t="str">
        <x:v>b18d0c2e1dbb1572b1df84cba8858d998d4820a6b7112d76b691b7de93549bf1</x:v>
      </x:c>
      <x:c r="O74" s="22" t="str">
        <x:v>61895bd8b5503fcf107692ac4aa040deb74c549f761aa32197186ecc09612125</x:v>
      </x:c>
      <x:c r="P74" s="22" t="str">
        <x:v>Snapshot is not a byte-for-byte archive or live-page screenshot.</x:v>
      </x:c>
    </x:row>
    <x:row r="75">
      <x:c r="A75" s="22" t="str">
        <x:v>V095</x:v>
      </x:c>
      <x:c r="B75" s="22" t="str">
        <x:v>NICE CXone</x:v>
      </x:c>
      <x:c r="C75" s="22" t="str">
        <x:v>Priority: score 9-10</x:v>
      </x:c>
      <x:c r="D75" s="22" t="str">
        <x:v>NICE CXone official pricing/product page (descriptive record; live HTML title not independently captured in r2)</x:v>
      </x:c>
      <x:c r="E75" s="22" t="str">
        <x:v>https://www.nice.com/pricing</x:v>
      </x:c>
      <x:c r="F75" s="22" t="str">
        <x:v>2026-07-12</x:v>
      </x:c>
      <x:c r="G75" s="22" t="str">
        <x:v>Unauthenticated public web; locale not controllable; researcher context Asia/Kolkata</x:v>
      </x:c>
      <x:c r="H75" s="22" t="str">
        <x:v>Unable to save live remote page bytes in execution environment</x:v>
      </x:c>
      <x:c r="I75" s="22" t="str">
        <x:v>Local dated evidence snapshot: HTML + rendered PDF + PNG</x:v>
      </x:c>
      <x:c r="J75" s="22" t="str">
        <x:v>captures/evidence_snapshots/html/V095-nice-cxone-evidence-snapshot.html</x:v>
      </x:c>
      <x:c r="K75" s="22" t="str">
        <x:v>captures/evidence_snapshots/pdf/V095-nice-cxone-evidence-snapshot.pdf</x:v>
      </x:c>
      <x:c r="L75" s="22" t="str">
        <x:v>captures/evidence_snapshots/png/V095-nice-cxone-evidence-snapshot.png</x:v>
      </x:c>
      <x:c r="M75" s="22" t="str">
        <x:v>8fc5b993fcba6691c7eba7da6c87fffedc32669d9c69df7211fcef8852804c6e</x:v>
      </x:c>
      <x:c r="N75" s="22" t="str">
        <x:v>4f3ba38b3e3b451a02b2f046b82ceb0b1893a9893cf2f84c1077eb998e4390d2</x:v>
      </x:c>
      <x:c r="O75" s="22" t="str">
        <x:v>5c8e9d478519a961c15a19168fb60c7ec5dadfa2268cbb6211e3ae14b4e78bad</x:v>
      </x:c>
      <x:c r="P75" s="22" t="str">
        <x:v>Snapshot is not a byte-for-byte archive or live-page screenshot.</x:v>
      </x:c>
    </x:row>
    <x:row r="76">
      <x:c r="A76" s="22" t="str">
        <x:v>V096</x:v>
      </x:c>
      <x:c r="B76" s="22" t="str">
        <x:v>Sierra</x:v>
      </x:c>
      <x:c r="C76" s="22" t="str">
        <x:v>Priority: score 0-3</x:v>
      </x:c>
      <x:c r="D76" s="22" t="str">
        <x:v>Sierra official pricing/product page (descriptive record; live HTML title not independently captured in r2)</x:v>
      </x:c>
      <x:c r="E76" s="22" t="str">
        <x:v>https://sierra.ai/pricing</x:v>
      </x:c>
      <x:c r="F76" s="22" t="str">
        <x:v>2026-07-12</x:v>
      </x:c>
      <x:c r="G76" s="22" t="str">
        <x:v>Unauthenticated public web; locale not controllable; researcher context Asia/Kolkata</x:v>
      </x:c>
      <x:c r="H76" s="22" t="str">
        <x:v>Unable to save live remote page bytes in execution environment</x:v>
      </x:c>
      <x:c r="I76" s="22" t="str">
        <x:v>Local dated evidence snapshot: HTML + rendered PDF + PNG</x:v>
      </x:c>
      <x:c r="J76" s="22" t="str">
        <x:v>captures/evidence_snapshots/html/V096-sierra-evidence-snapshot.html</x:v>
      </x:c>
      <x:c r="K76" s="22" t="str">
        <x:v>captures/evidence_snapshots/pdf/V096-sierra-evidence-snapshot.pdf</x:v>
      </x:c>
      <x:c r="L76" s="22" t="str">
        <x:v>captures/evidence_snapshots/png/V096-sierra-evidence-snapshot.png</x:v>
      </x:c>
      <x:c r="M76" s="22" t="str">
        <x:v>dc788ccfd679b2321f6992ad4d85bd1dd80881d17ffd9c1d9c6fa9bef1be0d42</x:v>
      </x:c>
      <x:c r="N76" s="22" t="str">
        <x:v>26e74c537fc193d8ac82739e93af6f0443307c2b162d5870c33412e80c0d0180</x:v>
      </x:c>
      <x:c r="O76" s="22" t="str">
        <x:v>88f6e242f178d83466871a41b7db1efe00d140bf26a2a5dc1f05fdca726b2a0a</x:v>
      </x:c>
      <x:c r="P76" s="22" t="str">
        <x:v>Snapshot is not a byte-for-byte archive or live-page screenshot.</x:v>
      </x:c>
    </x:row>
    <x:row r="77">
      <x:c r="A77" s="22" t="str">
        <x:v>V097</x:v>
      </x:c>
      <x:c r="B77" s="22" t="str">
        <x:v>Talkdesk</x:v>
      </x:c>
      <x:c r="C77" s="22" t="str">
        <x:v>Priority: changed in r1 repair</x:v>
      </x:c>
      <x:c r="D77" s="22" t="str">
        <x:v>Talkdesk official pricing/product page (descriptive record; live HTML title not independently captured in r2)</x:v>
      </x:c>
      <x:c r="E77" s="22" t="str">
        <x:v>https://www.talkdesk.com/pricing/</x:v>
      </x:c>
      <x:c r="F77" s="22" t="str">
        <x:v>2026-07-12</x:v>
      </x:c>
      <x:c r="G77" s="22" t="str">
        <x:v>Unauthenticated public web; locale not controllable; researcher context Asia/Kolkata</x:v>
      </x:c>
      <x:c r="H77" s="22" t="str">
        <x:v>Unable to save live remote page bytes in execution environment</x:v>
      </x:c>
      <x:c r="I77" s="22" t="str">
        <x:v>Local dated evidence snapshot: HTML + rendered PDF + PNG</x:v>
      </x:c>
      <x:c r="J77" s="22" t="str">
        <x:v>captures/evidence_snapshots/html/V097-talkdesk-evidence-snapshot.html</x:v>
      </x:c>
      <x:c r="K77" s="22" t="str">
        <x:v>captures/evidence_snapshots/pdf/V097-talkdesk-evidence-snapshot.pdf</x:v>
      </x:c>
      <x:c r="L77" s="22" t="str">
        <x:v>captures/evidence_snapshots/png/V097-talkdesk-evidence-snapshot.png</x:v>
      </x:c>
      <x:c r="M77" s="22" t="str">
        <x:v>0e976731daefc60bbd4b7f7dca80aa5a384c2ac4f4a22765d430af7ba1fbdfcd</x:v>
      </x:c>
      <x:c r="N77" s="22" t="str">
        <x:v>9ec603a702a1e4263ecf93aa747c4074e5a912cb0a6a72f91e6b6a47460437ff</x:v>
      </x:c>
      <x:c r="O77" s="22" t="str">
        <x:v>bf0de090fbc2d7ea265666dd3d13e47e31970c21d2e0240626ed6dffd4833fae</x:v>
      </x:c>
      <x:c r="P77" s="22" t="str">
        <x:v>Snapshot is not a byte-for-byte archive or live-page screenshot.</x:v>
      </x:c>
    </x:row>
    <x:row r="78">
      <x:c r="A78" s="22" t="str">
        <x:v>V098</x:v>
      </x:c>
      <x:c r="B78" s="22" t="str">
        <x:v>Tidio</x:v>
      </x:c>
      <x:c r="C78" s="22" t="str">
        <x:v>Priority: criterion/evidence conflict repair</x:v>
      </x:c>
      <x:c r="D78" s="22" t="str">
        <x:v>Tidio Pricing; The Lyro AI agent limit</x:v>
      </x:c>
      <x:c r="E78" s="22" t="str">
        <x:v>https://www.tidio.com/pricing/</x:v>
      </x:c>
      <x:c r="F78" s="22" t="str">
        <x:v>2026-07-12</x:v>
      </x:c>
      <x:c r="G78" s="22" t="str">
        <x:v>Unauthenticated public web; locale not controllable; researcher context Asia/Kolkata</x:v>
      </x:c>
      <x:c r="H78" s="22" t="str">
        <x:v>Unable to save live remote page bytes in execution environment</x:v>
      </x:c>
      <x:c r="I78" s="22" t="str">
        <x:v>Local dated evidence snapshot: HTML + rendered PDF + PNG</x:v>
      </x:c>
      <x:c r="J78" s="22" t="str">
        <x:v>captures/evidence_snapshots/html/V098-tidio-evidence-snapshot.html</x:v>
      </x:c>
      <x:c r="K78" s="22" t="str">
        <x:v>captures/evidence_snapshots/pdf/V098-tidio-evidence-snapshot.pdf</x:v>
      </x:c>
      <x:c r="L78" s="22" t="str">
        <x:v>captures/evidence_snapshots/png/V098-tidio-evidence-snapshot.png</x:v>
      </x:c>
      <x:c r="M78" s="22" t="str">
        <x:v>b0868df3195c59d0bb33dfd65f1f9d140ba9d0f5330258d243308551cefcb9f1</x:v>
      </x:c>
      <x:c r="N78" s="22" t="str">
        <x:v>476502342bba26ace757530b6a13f6d01ec04280650244ef301dd9c8b30acc41</x:v>
      </x:c>
      <x:c r="O78" s="22" t="str">
        <x:v>3323ad9c45ee364d7fec05d97a9801c39ab48b3a620e459d0dc98f96e0827833</x:v>
      </x:c>
      <x:c r="P78" s="22" t="str">
        <x:v>Snapshot is not a byte-for-byte archive or live-page screenshot.</x:v>
      </x:c>
    </x:row>
    <x:row r="79">
      <x:c r="A79" s="22" t="str">
        <x:v>V099</x:v>
      </x:c>
      <x:c r="B79" s="22" t="str">
        <x:v>Zendesk</x:v>
      </x:c>
      <x:c r="C79" s="22" t="str">
        <x:v>Priority: criterion/evidence conflict repair</x:v>
      </x:c>
      <x:c r="D79" s="22" t="str">
        <x:v>Zendesk Pricing</x:v>
      </x:c>
      <x:c r="E79" s="22" t="str">
        <x:v>https://www.zendesk.com/pricing/</x:v>
      </x:c>
      <x:c r="F79" s="22" t="str">
        <x:v>2026-07-12</x:v>
      </x:c>
      <x:c r="G79" s="22" t="str">
        <x:v>Unauthenticated public web; locale not controllable; researcher context Asia/Kolkata</x:v>
      </x:c>
      <x:c r="H79" s="22" t="str">
        <x:v>Unable to save live remote page bytes in execution environment</x:v>
      </x:c>
      <x:c r="I79" s="22" t="str">
        <x:v>Local dated evidence snapshot: HTML + rendered PDF + PNG</x:v>
      </x:c>
      <x:c r="J79" s="22" t="str">
        <x:v>captures/evidence_snapshots/html/V099-zendesk-evidence-snapshot.html</x:v>
      </x:c>
      <x:c r="K79" s="22" t="str">
        <x:v>captures/evidence_snapshots/pdf/V099-zendesk-evidence-snapshot.pdf</x:v>
      </x:c>
      <x:c r="L79" s="22" t="str">
        <x:v>captures/evidence_snapshots/png/V099-zendesk-evidence-snapshot.png</x:v>
      </x:c>
      <x:c r="M79" s="22" t="str">
        <x:v>586339ec7945c1b7a4d49aa8bbb2ff2bf6410985bf9fbb4e488fc31fc1105679</x:v>
      </x:c>
      <x:c r="N79" s="22" t="str">
        <x:v>99db158e785dcefb3bdabe7052935cb613401f974ab29e73ed5e98ce80621f0b</x:v>
      </x:c>
      <x:c r="O79" s="22" t="str">
        <x:v>4b7061e09e662f5b57a8bd0cc14959361c750fad1ecc6afcb1f57384aae5288f</x:v>
      </x:c>
      <x:c r="P79" s="22" t="str">
        <x:v>Snapshot is not a byte-for-byte archive or live-page screenshot.</x:v>
      </x:c>
    </x:row>
  </x:sheetData>
  <x:mergeCells>
    <x:mergeCell ref="A1:P1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  <x:col min="7" max="7" width="24" hidden="0" customWidth="1"/>
    <x:col min="8" max="8" width="24" hidden="0" customWidth="1"/>
    <x:col min="9" max="9" width="24" hidden="0" customWidth="1"/>
  </x:cols>
  <x:sheetData>
    <x:row r="1">
      <x:c r="A1" s="5" t="str">
        <x:v>Historical r1 Candidate to r2 Repair Change Log</x:v>
      </x:c>
      <x:c r="B1" s="5"/>
      <x:c r="C1" s="5"/>
      <x:c r="D1" s="5"/>
      <x:c r="E1" s="5"/>
      <x:c r="F1" s="5"/>
      <x:c r="G1" s="5"/>
      <x:c r="H1" s="5"/>
      <x:c r="I1" s="5"/>
    </x:row>
    <x:row r="2">
      <x:c r="A2" s="15" t="str">
        <x:v>sample_id</x:v>
      </x:c>
      <x:c r="B2" s="15" t="str">
        <x:v>vendor</x:v>
      </x:c>
      <x:c r="C2" s="15" t="str">
        <x:v>r1_candidate_score</x:v>
      </x:c>
      <x:c r="D2" s="15" t="str">
        <x:v>r2_score</x:v>
      </x:c>
      <x:c r="E2" s="15" t="str">
        <x:v>score_delta</x:v>
      </x:c>
      <x:c r="F2" s="15" t="str">
        <x:v>criteria_changed</x:v>
      </x:c>
      <x:c r="G2" s="15" t="str">
        <x:v>reason</x:v>
      </x:c>
      <x:c r="H2" s="15" t="str">
        <x:v>official_url</x:v>
      </x:c>
      <x:c r="I2" s="15" t="str">
        <x:v>access_date</x:v>
      </x:c>
    </x:row>
    <x:row r="3">
      <x:c r="A3" s="22" t="str">
        <x:v>V008</x:v>
      </x:c>
      <x:c r="B3" s="22" t="str">
        <x:v>Customer.io</x:v>
      </x:c>
      <x:c r="C3" s="22" t="str">
        <x:v>6</x:v>
      </x:c>
      <x:c r="D3" s="22" t="str">
        <x:v>6</x:v>
      </x:c>
      <x:c r="E3" s="22" t="str">
        <x:v>0</x:v>
      </x:c>
      <x:c r="F3" s="22" t="str">
        <x:v>Evidence fields repaired; score unchanged</x:v>
      </x:c>
      <x:c r="G3" s="22" t="str">
        <x:v>LLM action credits are disclosed, but they are not substituted for the principal AI Agent's session economics.</x:v>
      </x:c>
      <x:c r="H3" s="22" t="str">
        <x:v>https://customer.io/pricing</x:v>
      </x:c>
      <x:c r="I3" s="22" t="str">
        <x:v>2026-07-12</x:v>
      </x:c>
    </x:row>
    <x:row r="4">
      <x:c r="A4" s="22" t="str">
        <x:v>V010</x:v>
      </x:c>
      <x:c r="B4" s="22" t="str">
        <x:v>GetResponse</x:v>
      </x:c>
      <x:c r="C4" s="22" t="str">
        <x:v>8</x:v>
      </x:c>
      <x:c r="D4" s="22" t="str">
        <x:v>7</x:v>
      </x:c>
      <x:c r="E4" s="22" t="str">
        <x:v>-1</x:v>
      </x:c>
      <x:c r="F4" s="22" t="str">
        <x:v>C6</x:v>
      </x:c>
      <x:c r="G4" s="22" t="str">
        <x:v>Starter lists AI email generator: up to 3 uses.</x:v>
      </x:c>
      <x:c r="H4" s="22" t="str">
        <x:v>https://www.getresponse.com/pricing</x:v>
      </x:c>
      <x:c r="I4" s="22" t="str">
        <x:v>2026-07-12</x:v>
      </x:c>
    </x:row>
    <x:row r="5">
      <x:c r="A5" s="22" t="str">
        <x:v>V011</x:v>
      </x:c>
      <x:c r="B5" s="22" t="str">
        <x:v>HubSpot</x:v>
      </x:c>
      <x:c r="C5" s="22" t="str">
        <x:v>10</x:v>
      </x:c>
      <x:c r="D5" s="22" t="str">
        <x:v>10</x:v>
      </x:c>
      <x:c r="E5" s="22" t="str">
        <x:v>0</x:v>
      </x:c>
      <x:c r="F5" s="22" t="str">
        <x:v>Evidence fields repaired; score unchanged</x:v>
      </x:c>
      <x:c r="G5" s="22" t="str">
        <x:v>Onboarding fees are excluded from recurring-cost calculations.</x:v>
      </x:c>
      <x:c r="H5" s="22" t="str">
        <x:v>https://legal.hubspot.com/hubspot-product-and-services-catalog</x:v>
      </x:c>
      <x:c r="I5" s="22" t="str">
        <x:v>2026-07-12</x:v>
      </x:c>
    </x:row>
    <x:row r="6">
      <x:c r="A6" s="22" t="str">
        <x:v>V013</x:v>
      </x:c>
      <x:c r="B6" s="22" t="str">
        <x:v>Klaviyo</x:v>
      </x:c>
      <x:c r="C6" s="22" t="str">
        <x:v>8</x:v>
      </x:c>
      <x:c r="D6" s="22" t="str">
        <x:v>8</x:v>
      </x:c>
      <x:c r="E6" s="22" t="str">
        <x:v>0</x:v>
      </x:c>
      <x:c r="F6" s="22" t="str">
        <x:v>Evidence fields repaired; score unchanged</x:v>
      </x:c>
      <x:c r="G6" s="22" t="str">
        <x:v>Temporary introductory credits are excluded; public top-up prices were not located.</x:v>
      </x:c>
      <x:c r="H6" s="22" t="str">
        <x:v>https://help.klaviyo.com/hc/en-us/articles/52308742314779</x:v>
      </x:c>
      <x:c r="I6" s="22" t="str">
        <x:v>2026-07-12</x:v>
      </x:c>
    </x:row>
    <x:row r="7">
      <x:c r="A7" s="22" t="str">
        <x:v>V027</x:v>
      </x:c>
      <x:c r="B7" s="22" t="str">
        <x:v>Common Room</x:v>
      </x:c>
      <x:c r="C7" s="22" t="str">
        <x:v>7</x:v>
      </x:c>
      <x:c r="D7" s="22" t="str">
        <x:v>7</x:v>
      </x:c>
      <x:c r="E7" s="22" t="str">
        <x:v>0</x:v>
      </x:c>
      <x:c r="F7" s="22" t="str">
        <x:v>Evidence fields repaired; score unchanged</x:v>
      </x:c>
      <x:c r="G7" s="22" t="str">
        <x:v>The public page does not define one research credit or disclose top-up pricing.</x:v>
      </x:c>
      <x:c r="H7" s="22" t="str">
        <x:v>https://www.commonroom.io/pricing/</x:v>
      </x:c>
      <x:c r="I7" s="22" t="str">
        <x:v>2026-07-12</x:v>
      </x:c>
    </x:row>
    <x:row r="8">
      <x:c r="A8" s="22" t="str">
        <x:v>V029</x:v>
      </x:c>
      <x:c r="B8" s="22" t="str">
        <x:v>Factors.ai</x:v>
      </x:c>
      <x:c r="C8" s="22" t="str">
        <x:v>3</x:v>
      </x:c>
      <x:c r="D8" s="22" t="str">
        <x:v>2</x:v>
      </x:c>
      <x:c r="E8" s="22" t="str">
        <x:v>-1</x:v>
      </x:c>
      <x:c r="F8" s="22" t="str">
        <x:v>C6</x:v>
      </x:c>
      <x:c r="G8" s="22" t="str">
        <x:v>Agents and Scout share a single AI-credit pool; 100,000 credits is a recommended starting point.</x:v>
      </x:c>
      <x:c r="H8" s="22" t="str">
        <x:v>https://www.factors.ai/product-updates-and-releases</x:v>
      </x:c>
      <x:c r="I8" s="22" t="str">
        <x:v>2026-07-12</x:v>
      </x:c>
    </x:row>
    <x:row r="9">
      <x:c r="A9" s="22" t="str">
        <x:v>V042</x:v>
      </x:c>
      <x:c r="B9" s="22" t="str">
        <x:v>Avoma</x:v>
      </x:c>
      <x:c r="C9" s="22" t="str">
        <x:v>10</x:v>
      </x:c>
      <x:c r="D9" s="22" t="str">
        <x:v>10</x:v>
      </x:c>
      <x:c r="E9" s="22" t="str">
        <x:v>0</x:v>
      </x:c>
      <x:c r="F9" s="22" t="str">
        <x:v>Evidence fields repaired; score unchanged</x:v>
      </x:c>
      <x:c r="G9" s="22" t="str">
        <x:v>Advanced conversation and revenue intelligence are separately priced add-ons, but the principal meeting assistant is fully calculable.</x:v>
      </x:c>
      <x:c r="H9" s="22" t="str">
        <x:v>https://www.avoma.com/pricing</x:v>
      </x:c>
      <x:c r="I9" s="22" t="str">
        <x:v>2026-07-12</x:v>
      </x:c>
    </x:row>
    <x:row r="10">
      <x:c r="A10" s="22" t="str">
        <x:v>V045</x:v>
      </x:c>
      <x:c r="B10" s="22" t="str">
        <x:v>Copy.ai</x:v>
      </x:c>
      <x:c r="C10" s="22" t="str">
        <x:v>8</x:v>
      </x:c>
      <x:c r="D10" s="22" t="str">
        <x:v>8</x:v>
      </x:c>
      <x:c r="E10" s="22" t="str">
        <x:v>0</x:v>
      </x:c>
      <x:c r="F10" s="22" t="str">
        <x:v>Evidence fields repaired; score unchanged</x:v>
      </x:c>
      <x:c r="G10" s="22" t="str">
        <x:v>Additional credits are available through the sales team, but their public incremental price is not disclosed.</x:v>
      </x:c>
      <x:c r="H10" s="22" t="str">
        <x:v>https://www.copy.ai/prices</x:v>
      </x:c>
      <x:c r="I10" s="22" t="str">
        <x:v>2026-07-12</x:v>
      </x:c>
    </x:row>
    <x:row r="11">
      <x:c r="A11" s="22" t="str">
        <x:v>V046</x:v>
      </x:c>
      <x:c r="B11" s="22" t="str">
        <x:v>Fathom</x:v>
      </x:c>
      <x:c r="C11" s="22" t="str">
        <x:v>10</x:v>
      </x:c>
      <x:c r="D11" s="22" t="str">
        <x:v>10</x:v>
      </x:c>
      <x:c r="E11" s="22" t="str">
        <x:v>0</x:v>
      </x:c>
      <x:c r="F11" s="22" t="str">
        <x:v>Evidence fields repaired; score unchanged</x:v>
      </x:c>
      <x:c r="G11" s="22" t="str">
        <x:v>Some advanced summaries are limited or paid, but the named principal capability is explicitly unlimited.</x:v>
      </x:c>
      <x:c r="H11" s="22" t="str">
        <x:v>https://www.fathom.ai/pricing</x:v>
      </x:c>
      <x:c r="I11" s="22" t="str">
        <x:v>2026-07-12</x:v>
      </x:c>
    </x:row>
    <x:row r="12">
      <x:c r="A12" s="22" t="str">
        <x:v>V047</x:v>
      </x:c>
      <x:c r="B12" s="22" t="str">
        <x:v>Fireflies.ai</x:v>
      </x:c>
      <x:c r="C12" s="22" t="str">
        <x:v>10</x:v>
      </x:c>
      <x:c r="D12" s="22" t="str">
        <x:v>8</x:v>
      </x:c>
      <x:c r="E12" s="22" t="str">
        <x:v>-2</x:v>
      </x:c>
      <x:c r="F12" s="22" t="str">
        <x:v>C7, C10</x:v>
      </x:c>
      <x:c r="G12" s="22" t="str">
        <x:v>AI summaries are unlimited; advanced AskFred use consumes AI credits, with paid credit packs beginning at 50 credits for $5.</x:v>
      </x:c>
      <x:c r="H12" s="22" t="str">
        <x:v>https://fireflies.ai/pricing</x:v>
      </x:c>
      <x:c r="I12" s="22" t="str">
        <x:v>2026-07-12</x:v>
      </x:c>
    </x:row>
    <x:row r="13">
      <x:c r="A13" s="22" t="str">
        <x:v>V049</x:v>
      </x:c>
      <x:c r="B13" s="22" t="str">
        <x:v>Instantly</x:v>
      </x:c>
      <x:c r="C13" s="22" t="str">
        <x:v>8</x:v>
      </x:c>
      <x:c r="D13" s="22" t="str">
        <x:v>8</x:v>
      </x:c>
      <x:c r="E13" s="22" t="str">
        <x:v>0</x:v>
      </x:c>
      <x:c r="F13" s="22" t="str">
        <x:v>Evidence fields repaired; score unchanged</x:v>
      </x:c>
      <x:c r="G13" s="22" t="str">
        <x:v>The page does not define how one AI-agent task consumes credits, so the marginal task cost remains uncalculable.</x:v>
      </x:c>
      <x:c r="H13" s="22" t="str">
        <x:v>https://instantly.ai/pricing</x:v>
      </x:c>
      <x:c r="I13" s="22" t="str">
        <x:v>2026-07-12</x:v>
      </x:c>
    </x:row>
    <x:row r="14">
      <x:c r="A14" s="22" t="str">
        <x:v>V053</x:v>
      </x:c>
      <x:c r="B14" s="22" t="str">
        <x:v>Otter.ai</x:v>
      </x:c>
      <x:c r="C14" s="22" t="str">
        <x:v>8</x:v>
      </x:c>
      <x:c r="D14" s="22" t="str">
        <x:v>8</x:v>
      </x:c>
      <x:c r="E14" s="22" t="str">
        <x:v>0</x:v>
      </x:c>
      <x:c r="F14" s="22" t="str">
        <x:v>Evidence fields repaired; score unchanged</x:v>
      </x:c>
      <x:c r="G14" s="22" t="str">
        <x:v>The public page does not disclose a standard overage or marginal AI-usage price.</x:v>
      </x:c>
      <x:c r="H14" s="22" t="str">
        <x:v>https://otter.ai/pricing</x:v>
      </x:c>
      <x:c r="I14" s="22" t="str">
        <x:v>2026-07-12</x:v>
      </x:c>
    </x:row>
    <x:row r="15">
      <x:c r="A15" s="22" t="str">
        <x:v>V057</x:v>
      </x:c>
      <x:c r="B15" s="22" t="str">
        <x:v>Reply.io</x:v>
      </x:c>
      <x:c r="C15" s="22" t="str">
        <x:v>8</x:v>
      </x:c>
      <x:c r="D15" s="22" t="str">
        <x:v>8</x:v>
      </x:c>
      <x:c r="E15" s="22" t="str">
        <x:v>0</x:v>
      </x:c>
      <x:c r="F15" s="22" t="str">
        <x:v>Evidence fields repaired; score unchanged</x:v>
      </x:c>
      <x:c r="G15" s="22" t="str">
        <x:v>Higher tiers are public, but a marginal overage or per-contact top-up price is not disclosed.</x:v>
      </x:c>
      <x:c r="H15" s="22" t="str">
        <x:v>https://reply.io/pricing/</x:v>
      </x:c>
      <x:c r="I15" s="22" t="str">
        <x:v>2026-07-12</x:v>
      </x:c>
    </x:row>
    <x:row r="16">
      <x:c r="A16" s="22" t="str">
        <x:v>V062</x:v>
      </x:c>
      <x:c r="B16" s="22" t="str">
        <x:v>Amplitude</x:v>
      </x:c>
      <x:c r="C16" s="22" t="str">
        <x:v>10</x:v>
      </x:c>
      <x:c r="D16" s="22" t="str">
        <x:v>10</x:v>
      </x:c>
      <x:c r="E16" s="22" t="str">
        <x:v>0</x:v>
      </x:c>
      <x:c r="F16" s="22" t="str">
        <x:v>Evidence fields repaired; score unchanged</x:v>
      </x:c>
      <x:c r="G16" s="22" t="str">
        <x:v>Unlimited status applies only to the named capability.</x:v>
      </x:c>
      <x:c r="H16" s="22" t="str">
        <x:v>https://amplitude.com/pricing</x:v>
      </x:c>
      <x:c r="I16" s="22" t="str">
        <x:v>2026-07-12</x:v>
      </x:c>
    </x:row>
    <x:row r="17">
      <x:c r="A17" s="22" t="str">
        <x:v>V078</x:v>
      </x:c>
      <x:c r="B17" s="22" t="str">
        <x:v>ThoughtSpot</x:v>
      </x:c>
      <x:c r="C17" s="22" t="str">
        <x:v>10</x:v>
      </x:c>
      <x:c r="D17" s="22" t="str">
        <x:v>10</x:v>
      </x:c>
      <x:c r="E17" s="22" t="str">
        <x:v>0</x:v>
      </x:c>
      <x:c r="F17" s="22" t="str">
        <x:v>Evidence fields repaired; score unchanged</x:v>
      </x:c>
      <x:c r="G17" s="22" t="str">
        <x:v>Usage and user pricing are alternative models on the page; the report must explain the chosen minimum route.</x:v>
      </x:c>
      <x:c r="H17" s="22" t="str">
        <x:v>https://www.thoughtspot.com/pricing</x:v>
      </x:c>
      <x:c r="I17" s="22" t="str">
        <x:v>2026-07-12</x:v>
      </x:c>
    </x:row>
    <x:row r="18">
      <x:c r="A18" s="22" t="str">
        <x:v>V086</x:v>
      </x:c>
      <x:c r="B18" s="22" t="str">
        <x:v>Freshworks Freshdesk</x:v>
      </x:c>
      <x:c r="C18" s="22" t="str">
        <x:v>9</x:v>
      </x:c>
      <x:c r="D18" s="22" t="str">
        <x:v>9</x:v>
      </x:c>
      <x:c r="E18" s="22" t="str">
        <x:v>0</x:v>
      </x:c>
      <x:c r="F18" s="22" t="str">
        <x:v>Evidence fields repaired; score unchanged</x:v>
      </x:c>
      <x:c r="G18" s="22" t="str">
        <x:v>The one-time allocation is excluded from recurring allowance scoring.</x:v>
      </x:c>
      <x:c r="H18" s="22" t="str">
        <x:v>https://support.freshdesk.com/support/solutions/articles/50000010300-freddy-ai-agent-and-chatbot-sessions-faqs</x:v>
      </x:c>
      <x:c r="I18" s="22" t="str">
        <x:v>2026-07-12</x:v>
      </x:c>
    </x:row>
    <x:row r="19">
      <x:c r="A19" s="22" t="str">
        <x:v>V090</x:v>
      </x:c>
      <x:c r="B19" s="22" t="str">
        <x:v>Gorgias</x:v>
      </x:c>
      <x:c r="C19" s="22" t="str">
        <x:v>10</x:v>
      </x:c>
      <x:c r="D19" s="22" t="str">
        <x:v>10</x:v>
      </x:c>
      <x:c r="E19" s="22" t="str">
        <x:v>0</x:v>
      </x:c>
      <x:c r="F19" s="22" t="str">
        <x:v>Evidence fields repaired; score unchanged</x:v>
      </x:c>
      <x:c r="G19" s="22" t="str">
        <x:v>Monthly and annual promotional display should be captured separately.</x:v>
      </x:c>
      <x:c r="H19" s="22" t="str">
        <x:v>https://www.gorgias.com/pricing</x:v>
      </x:c>
      <x:c r="I19" s="22" t="str">
        <x:v>2026-07-12</x:v>
      </x:c>
    </x:row>
    <x:row r="20">
      <x:c r="A20" s="22" t="str">
        <x:v>V091</x:v>
      </x:c>
      <x:c r="B20" s="22" t="str">
        <x:v>Help Scout</x:v>
      </x:c>
      <x:c r="C20" s="22" t="str">
        <x:v>9</x:v>
      </x:c>
      <x:c r="D20" s="22" t="str">
        <x:v>9</x:v>
      </x:c>
      <x:c r="E20" s="22" t="str">
        <x:v>0</x:v>
      </x:c>
      <x:c r="F20" s="22" t="str">
        <x:v>Evidence fields repaired; score unchanged</x:v>
      </x:c>
      <x:c r="G20" s="22" t="str">
        <x:v>The three-month unlimited trial is excluded from recurring allowance scoring.</x:v>
      </x:c>
      <x:c r="H20" s="22" t="str">
        <x:v>https://www.helpscout.com/pricing/</x:v>
      </x:c>
      <x:c r="I20" s="22" t="str">
        <x:v>2026-07-12</x:v>
      </x:c>
    </x:row>
    <x:row r="21">
      <x:c r="A21" s="22" t="str">
        <x:v>V092</x:v>
      </x:c>
      <x:c r="B21" s="22" t="str">
        <x:v>Intercom</x:v>
      </x:c>
      <x:c r="C21" s="22" t="str">
        <x:v>9</x:v>
      </x:c>
      <x:c r="D21" s="22" t="str">
        <x:v>9</x:v>
      </x:c>
      <x:c r="E21" s="22" t="str">
        <x:v>0</x:v>
      </x:c>
      <x:c r="F21" s="22" t="str">
        <x:v>Evidence fields repaired; score unchanged</x:v>
      </x:c>
      <x:c r="G21" s="22" t="str">
        <x:v>Promotional pricing is excluded; no universal free-outcome allowance was identified.</x:v>
      </x:c>
      <x:c r="H21" s="22" t="str">
        <x:v>https://www.intercom.com/pricing</x:v>
      </x:c>
      <x:c r="I21" s="22" t="str">
        <x:v>2026-07-12</x:v>
      </x:c>
    </x:row>
    <x:row r="22">
      <x:c r="A22" s="22" t="str">
        <x:v>V098</x:v>
      </x:c>
      <x:c r="B22" s="22" t="str">
        <x:v>Tidio</x:v>
      </x:c>
      <x:c r="C22" s="22" t="str">
        <x:v>8</x:v>
      </x:c>
      <x:c r="D22" s="22" t="str">
        <x:v>8</x:v>
      </x:c>
      <x:c r="E22" s="22" t="str">
        <x:v>0</x:v>
      </x:c>
      <x:c r="F22" s="22" t="str">
        <x:v>Evidence fields repaired; score unchanged</x:v>
      </x:c>
      <x:c r="G22" s="22" t="str">
        <x:v>The calculator does not present a single marginal overage price; capture the chosen tier and annual/monthly setting.</x:v>
      </x:c>
      <x:c r="H22" s="22" t="str">
        <x:v>https://www.tidio.com/pricing/</x:v>
      </x:c>
      <x:c r="I22" s="22" t="str">
        <x:v>2026-07-12</x:v>
      </x:c>
    </x:row>
    <x:row r="23">
      <x:c r="A23" s="22" t="str">
        <x:v>V099</x:v>
      </x:c>
      <x:c r="B23" s="22" t="str">
        <x:v>Zendesk</x:v>
      </x:c>
      <x:c r="C23" s="22" t="str">
        <x:v>6</x:v>
      </x:c>
      <x:c r="D23" s="22" t="str">
        <x:v>6</x:v>
      </x:c>
      <x:c r="E23" s="22" t="str">
        <x:v>0</x:v>
      </x:c>
      <x:c r="F23" s="22" t="str">
        <x:v>Evidence fields repaired; score unchanged</x:v>
      </x:c>
      <x:c r="G23" s="22" t="str">
        <x:v>The included allowance and overage price were not located.</x:v>
      </x:c>
      <x:c r="H23" s="22" t="str">
        <x:v>https://www.zendesk.com/pricing/</x:v>
      </x:c>
      <x:c r="I23" s="22" t="str">
        <x:v>2026-07-12</x:v>
      </x:c>
    </x:row>
  </x:sheetData>
  <x:mergeCells>
    <x:mergeCell ref="A1:I1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38" hidden="0" customWidth="1"/>
    <x:col min="2" max="2" width="24" hidden="0" customWidth="1"/>
    <x:col min="3" max="3" width="24" hidden="0" customWidth="1"/>
    <x:col min="4" max="4" width="24" hidden="0" customWidth="1"/>
    <x:col min="5" max="5" width="44" hidden="0" customWidth="1"/>
  </x:cols>
  <x:sheetData>
    <x:row r="1">
      <x:c r="A1" s="5" t="str">
        <x:v>Quality Control - final AI-adjudicated r4</x:v>
      </x:c>
      <x:c r="B1" s="5"/>
      <x:c r="C1" s="5"/>
      <x:c r="D1" s="5"/>
      <x:c r="E1" s="5"/>
    </x:row>
    <x:row r="3">
      <x:c r="A3" s="15" t="str">
        <x:v>Check</x:v>
      </x:c>
      <x:c r="B3" s="15" t="str">
        <x:v>Observed</x:v>
      </x:c>
      <x:c r="C3" s="15" t="str">
        <x:v>Expected</x:v>
      </x:c>
      <x:c r="D3" s="15" t="str">
        <x:v>Status</x:v>
      </x:c>
      <x:c r="E3" s="15" t="str">
        <x:v>Failure condition</x:v>
      </x:c>
    </x:row>
    <x:row r="4">
      <x:c r="A4" s="22" t="str">
        <x:v>Vendor count</x:v>
      </x:c>
      <x:c r="B4" s="22" t="n">
        <x:f>COUNTA('Canonical Scorecard'!B3:B102)</x:f>
        <x:v>100</x:v>
      </x:c>
      <x:c r="C4" s="22" t="n">
        <x:v>100</x:v>
      </x:c>
      <x:c r="D4" s="22" t="str">
        <x:f>IF(B4=C4,"PASS","FAIL")</x:f>
        <x:v>PASS</x:v>
      </x:c>
      <x:c r="E4" s="22" t="str">
        <x:v>Count is not 100</x:v>
      </x:c>
    </x:row>
    <x:row r="5">
      <x:c r="A5" s="22" t="str">
        <x:v>Category quota failures</x:v>
      </x:c>
      <x:c r="B5" s="22" t="n">
        <x:f>COUNTIF('Category Summary'!I4:I8,"FAIL")</x:f>
        <x:v>0</x:v>
      </x:c>
      <x:c r="C5" s="22" t="n">
        <x:v>0</x:v>
      </x:c>
      <x:c r="D5" s="22" t="str">
        <x:f>IF(B5=C5,"PASS","FAIL")</x:f>
        <x:v>PASS</x:v>
      </x:c>
      <x:c r="E5" s="22" t="str">
        <x:v>Any category is not 20</x:v>
      </x:c>
    </x:row>
    <x:row r="6">
      <x:c r="A6" s="22" t="str">
        <x:v>Score-sum errors</x:v>
      </x:c>
      <x:c r="B6" s="22" t="n">
        <x:f>COUNTIF('Canonical Scorecard'!BD3:BD102,"FAIL")</x:f>
        <x:v>0</x:v>
      </x:c>
      <x:c r="C6" s="22" t="n">
        <x:v>0</x:v>
      </x:c>
      <x:c r="D6" s="22" t="str">
        <x:f>IF(B6=C6,"PASS","FAIL")</x:f>
        <x:v>PASS</x:v>
      </x:c>
      <x:c r="E6" s="22" t="str">
        <x:v>Score differs from sum of C1–C10</x:v>
      </x:c>
    </x:row>
    <x:row r="7">
      <x:c r="A7" s="22" t="str">
        <x:v>Classification errors</x:v>
      </x:c>
      <x:c r="B7" s="22" t="n">
        <x:f>COUNTIF('Canonical Scorecard'!BE3:BE102,"FAIL")</x:f>
        <x:v>0</x:v>
      </x:c>
      <x:c r="C7" s="22" t="n">
        <x:v>0</x:v>
      </x:c>
      <x:c r="D7" s="22" t="str">
        <x:f>IF(B7=C7,"PASS","FAIL")</x:f>
        <x:v>PASS</x:v>
      </x:c>
      <x:c r="E7" s="22" t="str">
        <x:v>Classification differs from score threshold</x:v>
      </x:c>
    </x:row>
    <x:row r="8">
      <x:c r="A8" s="22" t="str">
        <x:v>Passed-criterion evidence conflicts</x:v>
      </x:c>
      <x:c r="B8" s="22" t="n">
        <x:f>COUNTIF('Canonical Scorecard'!BP3:BP102,"FAIL")</x:f>
        <x:v>0</x:v>
      </x:c>
      <x:c r="C8" s="22" t="n">
        <x:v>0</x:v>
      </x:c>
      <x:c r="D8" s="22" t="str">
        <x:f>IF(B8=C8,"PASS","FAIL")</x:f>
        <x:v>PASS</x:v>
      </x:c>
      <x:c r="E8" s="22" t="str">
        <x:v>A passed C1–C10 lacks valid criterion evidence</x:v>
      </x:c>
    </x:row>
    <x:row r="9">
      <x:c r="A9" s="22" t="str">
        <x:v>Aggregate claim mismatches</x:v>
      </x:c>
      <x:c r="B9" s="22" t="n">
        <x:f>COUNTIF('Claim Ledger'!F4:F13,"FAIL")</x:f>
        <x:v>0</x:v>
      </x:c>
      <x:c r="C9" s="22" t="n">
        <x:v>0</x:v>
      </x:c>
      <x:c r="D9" s="22" t="str">
        <x:f>IF(B9=C9,"PASS","FAIL")</x:f>
        <x:v>PASS</x:v>
      </x:c>
      <x:c r="E9" s="22" t="str">
        <x:v>Finding-sheet value differs from canonical scorecard</x:v>
      </x:c>
    </x:row>
    <x:row r="10">
      <x:c r="A10" s="22" t="str">
        <x:v>Blank sample IDs</x:v>
      </x:c>
      <x:c r="B10" s="22" t="n">
        <x:f>COUNTBLANK('Canonical Scorecard'!A3:A102)</x:f>
        <x:v>0</x:v>
      </x:c>
      <x:c r="C10" s="22" t="n">
        <x:v>0</x:v>
      </x:c>
      <x:c r="D10" s="22" t="str">
        <x:f>IF(B10=C10,"PASS","FAIL")</x:f>
        <x:v>PASS</x:v>
      </x:c>
      <x:c r="E10" s="22" t="str">
        <x:v>Any canonical row lacks sample ID</x:v>
      </x:c>
    </x:row>
    <x:row r="11">
      <x:c r="A11" s="22" t="str">
        <x:v>Blank vendor names</x:v>
      </x:c>
      <x:c r="B11" s="22" t="n">
        <x:f>COUNTBLANK('Canonical Scorecard'!B3:B102)</x:f>
        <x:v>0</x:v>
      </x:c>
      <x:c r="C11" s="22" t="n">
        <x:v>0</x:v>
      </x:c>
      <x:c r="D11" s="22" t="str">
        <x:f>IF(B11=C11,"PASS","FAIL")</x:f>
        <x:v>PASS</x:v>
      </x:c>
      <x:c r="E11" s="22" t="str">
        <x:v>Any canonical row lacks vendor</x:v>
      </x:c>
    </x:row>
    <x:row r="12">
      <x:c r="A12" s="22" t="str">
        <x:v>Capture manifest rows</x:v>
      </x:c>
      <x:c r="B12" s="22" t="n">
        <x:f>COUNTA('Capture Manifest'!A3:A200)</x:f>
        <x:v>77</x:v>
      </x:c>
      <x:c r="C12" s="22" t="n">
        <x:v>77</x:v>
      </x:c>
      <x:c r="D12" s="22" t="str">
        <x:f>IF(B12=C12,"PASS","FAIL")</x:f>
        <x:v>PASS</x:v>
      </x:c>
      <x:c r="E12" s="22" t="str">
        <x:v>Prioritized capture manifest count differs</x:v>
      </x:c>
    </x:row>
    <x:row r="13">
      <x:c r="A13" s="22" t="str">
        <x:v>Final score changes vs r1 candidate</x:v>
      </x:c>
      <x:c r="B13" s="22" t="n">
        <x:f>COUNTIF('Canonical Scorecard'!BC3:BC102,"&lt;&gt;0")</x:f>
        <x:v>7</x:v>
      </x:c>
      <x:c r="C13" s="22" t="n">
        <x:v>7</x:v>
      </x:c>
      <x:c r="D13" s="22" t="str">
        <x:f>IF(B13=C13,"PASS","FAIL")</x:f>
        <x:v>PASS</x:v>
      </x:c>
      <x:c r="E13" s="22" t="str">
        <x:v>Expected seven final score changes after r4 adjudication</x:v>
      </x:c>
    </x:row>
    <x:row r="14">
      <x:c r="A14" s="48" t="str">
        <x:v>Blind packet leakage matches</x:v>
      </x:c>
      <x:c r="B14" s="48" t="n">
        <x:v>0</x:v>
      </x:c>
      <x:c r="C14" s="48" t="n">
        <x:v>0</x:v>
      </x:c>
      <x:c r="D14" s="48" t="str">
        <x:f>IF(B14=C14,"PASS","FAIL")</x:f>
        <x:v>PASS</x:v>
      </x:c>
      <x:c r="E14" s="48" t="str">
        <x:v>Forbidden decision-bearing phrases or labels in neutral packets/form data</x:v>
      </x:c>
    </x:row>
    <x:row r="15">
      <x:c r="A15" t="str">
        <x:v>Nonblank reviewer decision/note cells</x:v>
      </x:c>
      <x:c r="B15" t="n">
        <x:v>0</x:v>
      </x:c>
      <x:c r="C15" t="n">
        <x:v>0</x:v>
      </x:c>
      <x:c r="D15" t="str">
        <x:f>IF(B15=C15,"PASS","FAIL")</x:f>
        <x:v>PASS</x:v>
      </x:c>
      <x:c r="E15" t="str">
        <x:v>Any reviewer_C1-reviewer_C10 or reviewer_notes data cell is prefilled</x:v>
      </x:c>
    </x:row>
    <x:row r="16">
      <x:c r="A16" t="str">
        <x:v>Neutral evidence packet count</x:v>
      </x:c>
      <x:c r="B16" t="n">
        <x:v>100</x:v>
      </x:c>
      <x:c r="C16" t="n">
        <x:v>100</x:v>
      </x:c>
      <x:c r="D16" t="str">
        <x:f>IF(B16=C16,"PASS","FAIL")</x:f>
        <x:v>PASS</x:v>
      </x:c>
      <x:c r="E16" t="str">
        <x:v>Standalone blind packet must contain exactly 100 evidence packets</x:v>
      </x:c>
    </x:row>
    <x:row r="17">
      <x:c r="A17" s="61" t="str">
        <x:v>Overall QC status</x:v>
      </x:c>
      <x:c r="B17" s="61"/>
      <x:c r="C17" s="61"/>
      <x:c r="D17" s="61" t="str">
        <x:f>IF(COUNTIF(D4:D16,"FAIL")=0,"PASS","FAIL")</x:f>
        <x:v>PASS</x:v>
      </x:c>
      <x:c r="E17" s="61"/>
    </x:row>
  </x:sheetData>
  <x:mergeCells>
    <x:mergeCell ref="A1:E1"/>
    <x:mergeCell ref="A17:C17"/>
    <x:mergeCell ref="D17:E17"/>
  </x:mergeCells>
  <x:conditionalFormatting sqref="D4:D14">
    <x:cfRule type="expression" dxfId="34" priority="1">
      <x:formula>D4="FAIL"</x:formula>
    </x:cfRule>
    <x:cfRule type="expression" dxfId="35" priority="2">
      <x:formula>D4="PASS"</x:formula>
    </x:cfRule>
  </x:conditionalFormatting>
  <x:conditionalFormatting sqref="D14:D17">
    <x:cfRule type="expression" dxfId="36" priority="3">
      <x:formula>D14="FAIL"</x:formula>
    </x:cfRule>
    <x:cfRule type="expression" dxfId="37" priority="4">
      <x:formula>D14="PASS"</x:formula>
    </x:cfRule>
  </x:conditionalFormatting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32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>
      <x:c r="A1" s="5" t="str">
        <x:v>Final Research Charts - v2026.07.13-r4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  <x:c r="M1" s="5"/>
      <x:c r="N1" s="5"/>
    </x:row>
    <x:row r="3">
      <x:c r="A3" s="15" t="str">
        <x:v>Score</x:v>
      </x:c>
      <x:c r="B3" s="15" t="str">
        <x:v>Vendor count</x:v>
      </x:c>
      <x:c r="D3" s="15" t="str">
        <x:v>Category</x:v>
      </x:c>
      <x:c r="E3" s="15" t="str">
        <x:v>Mean score</x:v>
      </x:c>
      <x:c r="G3" s="15" t="str">
        <x:v>Criterion</x:v>
      </x:c>
      <x:c r="H3" s="15" t="str">
        <x:v>Pass rate (%)</x:v>
      </x:c>
    </x:row>
    <x:row r="4">
      <x:c r="A4" t="n">
        <x:v>0</x:v>
      </x:c>
      <x:c r="B4" t="n">
        <x:f>COUNTIF('Canonical Scorecard'!R3:R102,A4)</x:f>
        <x:v>14</x:v>
      </x:c>
      <x:c r="D4" t="str">
        <x:v>Marketing automation</x:v>
      </x:c>
      <x:c r="E4" t="n">
        <x:f>'Category Summary'!C4</x:f>
        <x:v>3.8</x:v>
      </x:c>
      <x:c r="G4" t="str">
        <x:v>C1</x:v>
      </x:c>
      <x:c r="H4" s="52" t="n">
        <x:f>'Criterion Rates'!D4*100</x:f>
        <x:v>61</x:v>
      </x:c>
    </x:row>
    <x:row r="5">
      <x:c r="A5" t="n">
        <x:v>1</x:v>
      </x:c>
      <x:c r="B5" t="n">
        <x:f>COUNTIF('Canonical Scorecard'!R3:R102,A5)</x:f>
        <x:v>7</x:v>
      </x:c>
      <x:c r="D5" t="str">
        <x:v>ABM and GTM intelligence</x:v>
      </x:c>
      <x:c r="E5" t="n">
        <x:f>'Category Summary'!C5</x:f>
        <x:v>2.4</x:v>
      </x:c>
      <x:c r="G5" t="str">
        <x:v>C2</x:v>
      </x:c>
      <x:c r="H5" s="52" t="n">
        <x:f>'Criterion Rates'!D5*100</x:f>
        <x:v>75</x:v>
      </x:c>
    </x:row>
    <x:row r="6">
      <x:c r="A6" t="n">
        <x:v>2</x:v>
      </x:c>
      <x:c r="B6" t="n">
        <x:f>COUNTIF('Canonical Scorecard'!R3:R102,A6)</x:f>
        <x:v>18</x:v>
      </x:c>
      <x:c r="D6" t="str">
        <x:v>Sales intelligence and engagement</x:v>
      </x:c>
      <x:c r="E6" t="n">
        <x:f>'Category Summary'!C6</x:f>
        <x:v>5.5</x:v>
      </x:c>
      <x:c r="G6" t="str">
        <x:v>C3</x:v>
      </x:c>
      <x:c r="H6" s="52" t="n">
        <x:f>'Criterion Rates'!D6*100</x:f>
        <x:v>52</x:v>
      </x:c>
    </x:row>
    <x:row r="7">
      <x:c r="A7" t="n">
        <x:v>3</x:v>
      </x:c>
      <x:c r="B7" t="n">
        <x:f>COUNTIF('Canonical Scorecard'!R3:R102,A7)</x:f>
        <x:v>6</x:v>
      </x:c>
      <x:c r="D7" t="str">
        <x:v>Marketing analytics and attribution</x:v>
      </x:c>
      <x:c r="E7" t="n">
        <x:f>'Category Summary'!C7</x:f>
        <x:v>4</x:v>
      </x:c>
      <x:c r="G7" t="str">
        <x:v>C4</x:v>
      </x:c>
      <x:c r="H7" s="52" t="n">
        <x:f>'Criterion Rates'!D7*100</x:f>
        <x:v>82</x:v>
      </x:c>
    </x:row>
    <x:row r="8">
      <x:c r="A8" t="n">
        <x:v>4</x:v>
      </x:c>
      <x:c r="B8" t="n">
        <x:f>COUNTIF('Canonical Scorecard'!R3:R102,A8)</x:f>
        <x:v>3</x:v>
      </x:c>
      <x:c r="D8" t="str">
        <x:v>Customer engagement and service</x:v>
      </x:c>
      <x:c r="E8" t="n">
        <x:f>'Category Summary'!C8</x:f>
        <x:v>5.75</x:v>
      </x:c>
      <x:c r="G8" t="str">
        <x:v>C5</x:v>
      </x:c>
      <x:c r="H8" s="52" t="n">
        <x:f>'Criterion Rates'!D8*100</x:f>
        <x:v>36</x:v>
      </x:c>
    </x:row>
    <x:row r="9">
      <x:c r="A9" t="n">
        <x:v>5</x:v>
      </x:c>
      <x:c r="B9" t="n">
        <x:f>COUNTIF('Canonical Scorecard'!R3:R102,A9)</x:f>
        <x:v>23</x:v>
      </x:c>
      <x:c r="G9" t="str">
        <x:v>C6</x:v>
      </x:c>
      <x:c r="H9" s="52" t="n">
        <x:f>'Criterion Rates'!D9*100</x:f>
        <x:v>26</x:v>
      </x:c>
    </x:row>
    <x:row r="10">
      <x:c r="A10" t="n">
        <x:v>6</x:v>
      </x:c>
      <x:c r="B10" t="n">
        <x:f>COUNTIF('Canonical Scorecard'!R3:R102,A10)</x:f>
        <x:v>2</x:v>
      </x:c>
      <x:c r="G10" t="str">
        <x:v>C7</x:v>
      </x:c>
      <x:c r="H10" s="52" t="n">
        <x:f>'Criterion Rates'!D10*100</x:f>
        <x:v>21</x:v>
      </x:c>
    </x:row>
    <x:row r="11">
      <x:c r="A11" t="n">
        <x:v>7</x:v>
      </x:c>
      <x:c r="B11" t="n">
        <x:f>COUNTIF('Canonical Scorecard'!R3:R102,A11)</x:f>
        <x:v>5</x:v>
      </x:c>
      <x:c r="G11" t="str">
        <x:v>C8</x:v>
      </x:c>
      <x:c r="H11" s="52" t="n">
        <x:f>'Criterion Rates'!D11*100</x:f>
        <x:v>13</x:v>
      </x:c>
    </x:row>
    <x:row r="12">
      <x:c r="A12" t="n">
        <x:v>8</x:v>
      </x:c>
      <x:c r="B12" t="n">
        <x:f>COUNTIF('Canonical Scorecard'!R3:R102,A12)</x:f>
        <x:v>10</x:v>
      </x:c>
      <x:c r="G12" t="str">
        <x:v>C9</x:v>
      </x:c>
      <x:c r="H12" s="52" t="n">
        <x:f>'Criterion Rates'!D12*100</x:f>
        <x:v>52</x:v>
      </x:c>
    </x:row>
    <x:row r="13">
      <x:c r="A13" t="n">
        <x:v>9</x:v>
      </x:c>
      <x:c r="B13" t="n">
        <x:f>COUNTIF('Canonical Scorecard'!R3:R102,A13)</x:f>
        <x:v>6</x:v>
      </x:c>
      <x:c r="G13" t="str">
        <x:v>C10</x:v>
      </x:c>
      <x:c r="H13" s="52" t="n">
        <x:f>'Criterion Rates'!D13*100</x:f>
        <x:v>11</x:v>
      </x:c>
    </x:row>
    <x:row r="14">
      <x:c r="A14" t="n">
        <x:v>10</x:v>
      </x:c>
      <x:c r="B14" t="n">
        <x:f>COUNTIF('Canonical Scorecard'!R3:R102,A14)</x:f>
        <x:v>6</x:v>
      </x:c>
    </x:row>
  </x:sheetData>
  <x:mergeCells>
    <x:mergeCell ref="A1:N1"/>
  </x:mergeCells>
  <x:pageMargins left="0.7" right="0.7" top="0.75" bottom="0.75" header="0.3" footer="0.3"/>
  <x:drawing xmlns:r="http://schemas.openxmlformats.org/officeDocument/2006/relationships" r:id="R94acb5d013e64ed6"/>
</x:worksheet>
</file>

<file path=xl/worksheets/sheet12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42" hidden="0" customWidth="1"/>
    <x:col min="3" max="3" width="38" hidden="0" customWidth="1"/>
    <x:col min="4" max="4" width="48" hidden="0" customWidth="1"/>
  </x:cols>
  <x:sheetData>
    <x:row r="1">
      <x:c r="A1" s="5" t="str">
        <x:v>Frozen C1–C10 Codebook</x:v>
      </x:c>
      <x:c r="B1" s="5"/>
      <x:c r="C1" s="5"/>
      <x:c r="D1" s="5"/>
    </x:row>
    <x:row r="3">
      <x:c r="A3" s="15" t="str">
        <x:v>Criterion</x:v>
      </x:c>
      <x:c r="B3" s="15" t="str">
        <x:v>Definition</x:v>
      </x:c>
      <x:c r="C3" s="15" t="str">
        <x:v>Pass rule</x:v>
      </x:c>
      <x:c r="D3" s="15" t="str">
        <x:v>Key caution</x:v>
      </x:c>
    </x:row>
    <x:row r="4">
      <x:c r="A4" s="22" t="str">
        <x:v>C1</x:v>
      </x:c>
      <x:c r="B4" s="22" t="str">
        <x:v>Numeric platform starting price</x:v>
      </x:c>
      <x:c r="C4" s="22" t="str">
        <x:v>1 only with official public unauthenticated evidence; otherwise 0</x:v>
      </x:c>
      <x:c r="D4" s="22" t="str">
        <x:v>Numeric platform price, not an unpriced contact-sales page.</x:v>
      </x:c>
    </x:row>
    <x:row r="5">
      <x:c r="A5" s="22" t="str">
        <x:v>C2</x:v>
      </x:c>
      <x:c r="B5" s="22" t="str">
        <x:v>Minimum AI-eligible plan identifiable</x:v>
      </x:c>
      <x:c r="C5" s="22" t="str">
        <x:v>1 only with official public unauthenticated evidence; otherwise 0</x:v>
      </x:c>
      <x:c r="D5" s="22" t="str">
        <x:v>Must identify the minimum plan/access path for the frozen AI capability.</x:v>
      </x:c>
    </x:row>
    <x:row r="6">
      <x:c r="A6" s="22" t="str">
        <x:v>C3</x:v>
      </x:c>
      <x:c r="B6" s="22" t="str">
        <x:v>Minimum commitment calculable</x:v>
      </x:c>
      <x:c r="C6" s="22" t="str">
        <x:v>1 only with official public unauthenticated evidence; otherwise 0</x:v>
      </x:c>
      <x:c r="D6" s="22" t="str">
        <x:v>Monthly equivalent on annual billing is not month-to-month.</x:v>
      </x:c>
    </x:row>
    <x:row r="7">
      <x:c r="A7" s="22" t="str">
        <x:v>C4</x:v>
      </x:c>
      <x:c r="B7" s="22" t="str">
        <x:v>AI packaging explicit</x:v>
      </x:c>
      <x:c r="C7" s="22" t="str">
        <x:v>1 only with official public unauthenticated evidence; otherwise 0</x:v>
      </x:c>
      <x:c r="D7" s="22" t="str">
        <x:v>Adjacent AI features do not substitute for the frozen capability.</x:v>
      </x:c>
    </x:row>
    <x:row r="8">
      <x:c r="A8" s="22" t="str">
        <x:v>C5</x:v>
      </x:c>
      <x:c r="B8" s="22" t="str">
        <x:v>AI billing unit or explicit no-meter</x:v>
      </x:c>
      <x:c r="C8" s="22" t="str">
        <x:v>1 only with official public unauthenticated evidence; otherwise 0</x:v>
      </x:c>
      <x:c r="D8" s="22" t="str">
        <x:v>General credits count only when linked to the frozen capability.</x:v>
      </x:c>
    </x:row>
    <x:row r="9">
      <x:c r="A9" s="22" t="str">
        <x:v>C6</x:v>
      </x:c>
      <x:c r="B9" s="22" t="str">
        <x:v>Billing unit defined</x:v>
      </x:c>
      <x:c r="C9" s="22" t="str">
        <x:v>1 only with official public unauthenticated evidence; otherwise 0</x:v>
      </x:c>
      <x:c r="D9" s="22" t="str">
        <x:v>A label such as use/credit/session is insufficient when undefined.</x:v>
      </x:c>
    </x:row>
    <x:row r="10">
      <x:c r="A10" s="22" t="str">
        <x:v>C7</x:v>
      </x:c>
      <x:c r="B10" s="22" t="str">
        <x:v>Recurring allowance quantified</x:v>
      </x:c>
      <x:c r="C10" s="22" t="str">
        <x:v>1 only with official public unauthenticated evidence; otherwise 0</x:v>
      </x:c>
      <x:c r="D10" s="22" t="str">
        <x:v>One-time or lifetime grants are not recurring allowances.</x:v>
      </x:c>
    </x:row>
    <x:row r="11">
      <x:c r="A11" s="22" t="str">
        <x:v>C8</x:v>
      </x:c>
      <x:c r="B11" s="22" t="str">
        <x:v>Incremental/overage price disclosed</x:v>
      </x:c>
      <x:c r="C11" s="22" t="str">
        <x:v>1 only with official public unauthenticated evidence; otherwise 0</x:v>
      </x:c>
      <x:c r="D11" s="22" t="str">
        <x:v>A plan upgrade is not an incremental overage price.</x:v>
      </x:c>
    </x:row>
    <x:row r="12">
      <x:c r="A12" s="22" t="str">
        <x:v>C9</x:v>
      </x:c>
      <x:c r="B12" s="22" t="str">
        <x:v>Minimum AI access cost calculable</x:v>
      </x:c>
      <x:c r="C12" s="22" t="str">
        <x:v>1 only with official public unauthenticated evidence; otherwise 0</x:v>
      </x:c>
      <x:c r="D12" s="22" t="str">
        <x:v>Must be calculable from eligible public evidence.</x:v>
      </x:c>
    </x:row>
    <x:row r="13">
      <x:c r="A13" s="22" t="str">
        <x:v>C10</x:v>
      </x:c>
      <x:c r="B13" s="22" t="str">
        <x:v>Marginal AI usage cost calculable</x:v>
      </x:c>
      <x:c r="C13" s="22" t="str">
        <x:v>1 only with official public unauthenticated evidence; otherwise 0</x:v>
      </x:c>
      <x:c r="D13" s="22" t="str">
        <x:v>Plan price divided by included credits is not marginal cost.</x:v>
      </x:c>
    </x:row>
  </x:sheetData>
  <x:mergeCells>
    <x:mergeCell ref="A1:D1"/>
  </x:mergeCells>
  <x:pageMargins left="0.7" right="0.7" top="0.75" bottom="0.75" header="0.3" footer="0.3"/>
</x:worksheet>
</file>

<file path=xl/worksheets/sheet13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</x:cols>
  <x:sheetData>
    <x:row r="1">
      <x:c r="A1" s="5" t="str">
        <x:v>Methodology - Final AI-Adjudicated Research v2026.07.13-r4</x:v>
      </x:c>
      <x:c r="B1" s="5"/>
      <x:c r="C1" s="5"/>
      <x:c r="D1" s="5"/>
      <x:c r="E1" s="5"/>
      <x:c r="F1" s="5"/>
    </x:row>
    <x:row r="3" ht="30" customHeight="1">
      <x:c r="A3" s="22" t="str">
        <x:v>1. Frozen sample: 100 named vendors, split evenly across five B2B software categories.</x:v>
      </x:c>
      <x:c r="B3" s="22" t="str">
        <x:v>1. Frozen sample: 100 named vendors, split evenly across five B2B software categories.</x:v>
      </x:c>
      <x:c r="C3" s="22" t="str">
        <x:v>1. Frozen sample: 100 named vendors, split evenly across five B2B software categories.</x:v>
      </x:c>
      <x:c r="D3" s="22" t="str">
        <x:v>1. Frozen sample: 100 named vendors, split evenly across five B2B software categories.</x:v>
      </x:c>
      <x:c r="E3" s="22" t="str">
        <x:v>1. Frozen sample: 100 named vendors, split evenly across five B2B software categories.</x:v>
      </x:c>
      <x:c r="F3" s="22" t="str">
        <x:v>1. Frozen sample: 100 named vendors, split evenly across five B2B software categories.</x:v>
      </x:c>
    </x:row>
    <x:row r="4" ht="30" customHeight="1">
      <x:c r="A4" s="22" t="str">
        <x:v>2. Snapshot date: official public, unauthenticated evidence checked 12-13 July 2026.</x:v>
      </x:c>
      <x:c r="B4" s="22" t="str">
        <x:v>2. Snapshot date: official public, unauthenticated evidence checked 12-13 July 2026.</x:v>
      </x:c>
      <x:c r="C4" s="22" t="str">
        <x:v>2. Snapshot date: official public, unauthenticated evidence checked 12-13 July 2026.</x:v>
      </x:c>
      <x:c r="D4" s="22" t="str">
        <x:v>2. Snapshot date: official public, unauthenticated evidence checked 12-13 July 2026.</x:v>
      </x:c>
      <x:c r="E4" s="22" t="str">
        <x:v>2. Snapshot date: official public, unauthenticated evidence checked 12-13 July 2026.</x:v>
      </x:c>
      <x:c r="F4" s="22" t="str">
        <x:v>2. Snapshot date: official public, unauthenticated evidence checked 12-13 July 2026.</x:v>
      </x:c>
    </x:row>
    <x:row r="5" ht="30" customHeight="1">
      <x:c r="A5" s="22" t="str">
        <x:v>3. Scoring: ten frozen binary criteria (C1-C10); missing or ambiguous eligible evidence scores 0.</x:v>
      </x:c>
      <x:c r="B5" s="22" t="str">
        <x:v>3. Scoring: ten frozen binary criteria (C1-C10); missing or ambiguous eligible evidence scores 0.</x:v>
      </x:c>
      <x:c r="C5" s="22" t="str">
        <x:v>3. Scoring: ten frozen binary criteria (C1-C10); missing or ambiguous eligible evidence scores 0.</x:v>
      </x:c>
      <x:c r="D5" s="22" t="str">
        <x:v>3. Scoring: ten frozen binary criteria (C1-C10); missing or ambiguous eligible evidence scores 0.</x:v>
      </x:c>
      <x:c r="E5" s="22" t="str">
        <x:v>3. Scoring: ten frozen binary criteria (C1-C10); missing or ambiguous eligible evidence scores 0.</x:v>
      </x:c>
      <x:c r="F5" s="22" t="str">
        <x:v>3. Scoring: ten frozen binary criteria (C1-C10); missing or ambiguous eligible evidence scores 0.</x:v>
      </x:c>
    </x:row>
    <x:row r="6" ht="30" customHeight="1">
      <x:c r="A6" s="22" t="str">
        <x:v>4. Evidence boundary: official pricing, product, documentation, help, legal, catalog, and announcement pages only.</x:v>
      </x:c>
      <x:c r="B6" s="22" t="str">
        <x:v>4. Evidence boundary: official pricing, product, documentation, help, legal, catalog, and announcement pages only.</x:v>
      </x:c>
      <x:c r="C6" s="22" t="str">
        <x:v>4. Evidence boundary: official pricing, product, documentation, help, legal, catalog, and announcement pages only.</x:v>
      </x:c>
      <x:c r="D6" s="22" t="str">
        <x:v>4. Evidence boundary: official pricing, product, documentation, help, legal, catalog, and announcement pages only.</x:v>
      </x:c>
      <x:c r="E6" s="22" t="str">
        <x:v>4. Evidence boundary: official pricing, product, documentation, help, legal, catalog, and announcement pages only.</x:v>
      </x:c>
      <x:c r="F6" s="22" t="str">
        <x:v>4. Evidence boundary: official pricing, product, documentation, help, legal, catalog, and announcement pages only.</x:v>
      </x:c>
    </x:row>
    <x:row r="7" ht="30" customHeight="1">
      <x:c r="A7" s="22" t="str">
        <x:v>5. Candidate repair: r1 evidence and formula defects were corrected through r3 without changing the frozen sample.</x:v>
      </x:c>
      <x:c r="B7" s="22" t="str">
        <x:v>5. Candidate repair: r1 evidence and formula defects were corrected through r3 without changing the frozen sample.</x:v>
      </x:c>
      <x:c r="C7" s="22" t="str">
        <x:v>5. Candidate repair: r1 evidence and formula defects were corrected through r3 without changing the frozen sample.</x:v>
      </x:c>
      <x:c r="D7" s="22" t="str">
        <x:v>5. Candidate repair: r1 evidence and formula defects were corrected through r3 without changing the frozen sample.</x:v>
      </x:c>
      <x:c r="E7" s="22" t="str">
        <x:v>5. Candidate repair: r1 evidence and formula defects were corrected through r3 without changing the frozen sample.</x:v>
      </x:c>
      <x:c r="F7" s="22" t="str">
        <x:v>5. Candidate repair: r1 evidence and formula defects were corrected through r3 without changing the frozen sample.</x:v>
      </x:c>
    </x:row>
    <x:row r="8" ht="30" customHeight="1">
      <x:c r="A8" s="22" t="str">
        <x:v>6. Independent check: a clean AI-assisted blind rescore completed 1,000 decisions with 98.4% agreement and kappa 0.967.</x:v>
      </x:c>
      <x:c r="B8" s="22" t="str">
        <x:v>6. Independent check: a clean AI-assisted blind rescore completed 1,000 decisions with 98.4% agreement and kappa 0.967.</x:v>
      </x:c>
      <x:c r="C8" s="22" t="str">
        <x:v>6. Independent check: a clean AI-assisted blind rescore completed 1,000 decisions with 98.4% agreement and kappa 0.967.</x:v>
      </x:c>
      <x:c r="D8" s="22" t="str">
        <x:v>6. Independent check: a clean AI-assisted blind rescore completed 1,000 decisions with 98.4% agreement and kappa 0.967.</x:v>
      </x:c>
      <x:c r="E8" s="22" t="str">
        <x:v>6. Independent check: a clean AI-assisted blind rescore completed 1,000 decisions with 98.4% agreement and kappa 0.967.</x:v>
      </x:c>
      <x:c r="F8" s="22" t="str">
        <x:v>6. Independent check: a clean AI-assisted blind rescore completed 1,000 decisions with 98.4% agreement and kappa 0.967.</x:v>
      </x:c>
    </x:row>
    <x:row r="9" ht="30" customHeight="1">
      <x:c r="A9" s="22" t="str">
        <x:v>7. Adjudication: all 16 disputed cells were reviewed under the frozen scope; six candidate cells changed in r4.</x:v>
      </x:c>
      <x:c r="B9" s="22" t="str">
        <x:v>7. Adjudication: all 16 disputed cells were reviewed under the frozen scope; six candidate cells changed in r4.</x:v>
      </x:c>
      <x:c r="C9" s="22" t="str">
        <x:v>7. Adjudication: all 16 disputed cells were reviewed under the frozen scope; six candidate cells changed in r4.</x:v>
      </x:c>
      <x:c r="D9" s="22" t="str">
        <x:v>7. Adjudication: all 16 disputed cells were reviewed under the frozen scope; six candidate cells changed in r4.</x:v>
      </x:c>
      <x:c r="E9" s="22" t="str">
        <x:v>7. Adjudication: all 16 disputed cells were reviewed under the frozen scope; six candidate cells changed in r4.</x:v>
      </x:c>
      <x:c r="F9" s="22" t="str">
        <x:v>7. Adjudication: all 16 disputed cells were reviewed under the frozen scope; six candidate cells changed in r4.</x:v>
      </x:c>
    </x:row>
    <x:row r="10" ht="30" customHeight="1">
      <x:c r="A10" s="22" t="str">
        <x:v>8. Disclosure: the blind reviewer and adjudicator were AI systems. This is not a second-human review.</x:v>
      </x:c>
      <x:c r="B10" s="22" t="str">
        <x:v>8. Disclosure: the blind reviewer and adjudicator were AI systems. This is not a second-human review.</x:v>
      </x:c>
      <x:c r="C10" s="22" t="str">
        <x:v>8. Disclosure: the blind reviewer and adjudicator were AI systems. This is not a second-human review.</x:v>
      </x:c>
      <x:c r="D10" s="22" t="str">
        <x:v>8. Disclosure: the blind reviewer and adjudicator were AI systems. This is not a second-human review.</x:v>
      </x:c>
      <x:c r="E10" s="22" t="str">
        <x:v>8. Disclosure: the blind reviewer and adjudicator were AI systems. This is not a second-human review.</x:v>
      </x:c>
      <x:c r="F10" s="22" t="str">
        <x:v>8. Disclosure: the blind reviewer and adjudicator were AI systems. This is not a second-human review.</x:v>
      </x:c>
    </x:row>
    <x:row r="11" ht="30" customHeight="1">
      <x:c r="A11" s="22" t="str">
        <x:v>9. Calculation: score is SUM(C1:C10); classifications use the frozen 0, 1-3, 4-6, 7-8, and 9-10 bands.</x:v>
      </x:c>
      <x:c r="B11" s="22" t="str">
        <x:v>9. Calculation: score is SUM(C1:C10); classifications use the frozen 0, 1-3, 4-6, 7-8, and 9-10 bands.</x:v>
      </x:c>
      <x:c r="C11" s="22" t="str">
        <x:v>9. Calculation: score is SUM(C1:C10); classifications use the frozen 0, 1-3, 4-6, 7-8, and 9-10 bands.</x:v>
      </x:c>
      <x:c r="D11" s="22" t="str">
        <x:v>9. Calculation: score is SUM(C1:C10); classifications use the frozen 0, 1-3, 4-6, 7-8, and 9-10 bands.</x:v>
      </x:c>
      <x:c r="E11" s="22" t="str">
        <x:v>9. Calculation: score is SUM(C1:C10); classifications use the frozen 0, 1-3, 4-6, 7-8, and 9-10 bands.</x:v>
      </x:c>
      <x:c r="F11" s="22" t="str">
        <x:v>9. Calculation: score is SUM(C1:C10); classifications use the frozen 0, 1-3, 4-6, 7-8, and 9-10 bands.</x:v>
      </x:c>
    </x:row>
    <x:row r="12" ht="30" customHeight="1">
      <x:c r="A12" s="22" t="str">
        <x:v>10. Interpretation: scores measure public pricing calculability for the frozen AI capability, not product quality or total cost of ownership.</x:v>
      </x:c>
      <x:c r="B12" s="22" t="str">
        <x:v>10. Interpretation: scores measure public pricing calculability for the frozen AI capability, not product quality or total cost of ownership.</x:v>
      </x:c>
      <x:c r="C12" s="22" t="str">
        <x:v>10. Interpretation: scores measure public pricing calculability for the frozen AI capability, not product quality or total cost of ownership.</x:v>
      </x:c>
      <x:c r="D12" s="22" t="str">
        <x:v>10. Interpretation: scores measure public pricing calculability for the frozen AI capability, not product quality or total cost of ownership.</x:v>
      </x:c>
      <x:c r="E12" s="22" t="str">
        <x:v>10. Interpretation: scores measure public pricing calculability for the frozen AI capability, not product quality or total cost of ownership.</x:v>
      </x:c>
      <x:c r="F12" s="22" t="str">
        <x:v>10. Interpretation: scores measure public pricing calculability for the frozen AI capability, not product quality or total cost of ownership.</x:v>
      </x:c>
    </x:row>
    <x:row r="13" ht="36" customHeight="1">
      <x:c r="A13" s="63" t="str">
        <x:v>Status: final AI-assisted research; correction outreach and article publication remain.</x:v>
      </x:c>
      <x:c r="B13" s="63"/>
      <x:c r="C13" s="63"/>
      <x:c r="D13" s="63"/>
      <x:c r="E13" s="63"/>
      <x:c r="F13" s="63"/>
    </x:row>
  </x:sheetData>
  <x:mergeCells>
    <x:mergeCell ref="A1:F1"/>
    <x:mergeCell ref="A3:F3"/>
    <x:mergeCell ref="A4:F4"/>
    <x:mergeCell ref="A5:F5"/>
    <x:mergeCell ref="A6:F6"/>
    <x:mergeCell ref="A7:F7"/>
    <x:mergeCell ref="A8:F8"/>
    <x:mergeCell ref="A9:F9"/>
    <x:mergeCell ref="A10:F10"/>
    <x:mergeCell ref="A11:F11"/>
    <x:mergeCell ref="A12:F12"/>
    <x:mergeCell ref="A13:F13"/>
  </x:mergeCells>
  <x:pageMargins left="0.7" right="0.7" top="0.75" bottom="0.75" header="0.3" footer="0.3"/>
</x:worksheet>
</file>

<file path=xl/worksheets/sheet1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</x:cols>
  <x:sheetData>
    <x:row r="1">
      <x:c r="A1" s="5" t="str">
        <x:v>Limitations - Final Research v2026.07.13-r4</x:v>
      </x:c>
      <x:c r="B1" s="5"/>
      <x:c r="C1" s="5"/>
      <x:c r="D1" s="5"/>
      <x:c r="E1" s="5"/>
      <x:c r="F1" s="5"/>
    </x:row>
    <x:row r="3" ht="28" customHeight="1">
      <x:c r="A3" s="22" t="str">
        <x:v>1. Purposive sample: results describe the 100 frozen named vendors, not all software vendors.</x:v>
      </x:c>
      <x:c r="B3" s="22" t="str">
        <x:v>1. Purposive sample: results describe the 100 frozen named vendors, not all software vendors.</x:v>
      </x:c>
      <x:c r="C3" s="22" t="str">
        <x:v>1. Purposive sample: results describe the 100 frozen named vendors, not all software vendors.</x:v>
      </x:c>
      <x:c r="D3" s="22" t="str">
        <x:v>1. Purposive sample: results describe the 100 frozen named vendors, not all software vendors.</x:v>
      </x:c>
      <x:c r="E3" s="22" t="str">
        <x:v>1. Purposive sample: results describe the 100 frozen named vendors, not all software vendors.</x:v>
      </x:c>
      <x:c r="F3" s="22" t="str">
        <x:v>1. Purposive sample: results describe the 100 frozen named vendors, not all software vendors.</x:v>
      </x:c>
    </x:row>
    <x:row r="4" ht="28" customHeight="1">
      <x:c r="A4" s="22" t="str">
        <x:v>2. Expansion provenance: the exact historical rationale for expanding from 50 to 100 vendors remains unavailable.</x:v>
      </x:c>
      <x:c r="B4" s="22" t="str">
        <x:v>2. Expansion provenance: the exact historical rationale for expanding from 50 to 100 vendors remains unavailable.</x:v>
      </x:c>
      <x:c r="C4" s="22" t="str">
        <x:v>2. Expansion provenance: the exact historical rationale for expanding from 50 to 100 vendors remains unavailable.</x:v>
      </x:c>
      <x:c r="D4" s="22" t="str">
        <x:v>2. Expansion provenance: the exact historical rationale for expanding from 50 to 100 vendors remains unavailable.</x:v>
      </x:c>
      <x:c r="E4" s="22" t="str">
        <x:v>2. Expansion provenance: the exact historical rationale for expanding from 50 to 100 vendors remains unavailable.</x:v>
      </x:c>
      <x:c r="F4" s="22" t="str">
        <x:v>2. Expansion provenance: the exact historical rationale for expanding from 50 to 100 vendors remains unavailable.</x:v>
      </x:c>
    </x:row>
    <x:row r="5" ht="28" customHeight="1">
      <x:c r="A5" s="22" t="str">
        <x:v>3. Point in time: pricing and packaging can change after 13 July 2026.</x:v>
      </x:c>
      <x:c r="B5" s="22" t="str">
        <x:v>3. Point in time: pricing and packaging can change after 13 July 2026.</x:v>
      </x:c>
      <x:c r="C5" s="22" t="str">
        <x:v>3. Point in time: pricing and packaging can change after 13 July 2026.</x:v>
      </x:c>
      <x:c r="D5" s="22" t="str">
        <x:v>3. Point in time: pricing and packaging can change after 13 July 2026.</x:v>
      </x:c>
      <x:c r="E5" s="22" t="str">
        <x:v>3. Point in time: pricing and packaging can change after 13 July 2026.</x:v>
      </x:c>
      <x:c r="F5" s="22" t="str">
        <x:v>3. Point in time: pricing and packaging can change after 13 July 2026.</x:v>
      </x:c>
    </x:row>
    <x:row r="6" ht="28" customHeight="1">
      <x:c r="A6" s="22" t="str">
        <x:v>4. Locale: currency, taxes, discounts, and page content can vary by region; locale was not controllable.</x:v>
      </x:c>
      <x:c r="B6" s="22" t="str">
        <x:v>4. Locale: currency, taxes, discounts, and page content can vary by region; locale was not controllable.</x:v>
      </x:c>
      <x:c r="C6" s="22" t="str">
        <x:v>4. Locale: currency, taxes, discounts, and page content can vary by region; locale was not controllable.</x:v>
      </x:c>
      <x:c r="D6" s="22" t="str">
        <x:v>4. Locale: currency, taxes, discounts, and page content can vary by region; locale was not controllable.</x:v>
      </x:c>
      <x:c r="E6" s="22" t="str">
        <x:v>4. Locale: currency, taxes, discounts, and page content can vary by region; locale was not controllable.</x:v>
      </x:c>
      <x:c r="F6" s="22" t="str">
        <x:v>4. Locale: currency, taxes, discounts, and page content can vary by region; locale was not controllable.</x:v>
      </x:c>
    </x:row>
    <x:row r="7" ht="28" customHeight="1">
      <x:c r="A7" s="22" t="str">
        <x:v>5. Capture: local evidence snapshots substitute for byte-for-byte live archives where direct capture was unavailable.</x:v>
      </x:c>
      <x:c r="B7" s="22" t="str">
        <x:v>5. Capture: local evidence snapshots substitute for byte-for-byte live archives where direct capture was unavailable.</x:v>
      </x:c>
      <x:c r="C7" s="22" t="str">
        <x:v>5. Capture: local evidence snapshots substitute for byte-for-byte live archives where direct capture was unavailable.</x:v>
      </x:c>
      <x:c r="D7" s="22" t="str">
        <x:v>5. Capture: local evidence snapshots substitute for byte-for-byte live archives where direct capture was unavailable.</x:v>
      </x:c>
      <x:c r="E7" s="22" t="str">
        <x:v>5. Capture: local evidence snapshots substitute for byte-for-byte live archives where direct capture was unavailable.</x:v>
      </x:c>
      <x:c r="F7" s="22" t="str">
        <x:v>5. Capture: local evidence snapshots substitute for byte-for-byte live archives where direct capture was unavailable.</x:v>
      </x:c>
    </x:row>
    <x:row r="8" ht="28" customHeight="1">
      <x:c r="A8" s="22" t="str">
        <x:v>6. Access failures: 49 of 173 official URL attempts failed through dynamic rendering or retrieval controls.</x:v>
      </x:c>
      <x:c r="B8" s="22" t="str">
        <x:v>6. Access failures: 49 of 173 official URL attempts failed through dynamic rendering or retrieval controls.</x:v>
      </x:c>
      <x:c r="C8" s="22" t="str">
        <x:v>6. Access failures: 49 of 173 official URL attempts failed through dynamic rendering or retrieval controls.</x:v>
      </x:c>
      <x:c r="D8" s="22" t="str">
        <x:v>6. Access failures: 49 of 173 official URL attempts failed through dynamic rendering or retrieval controls.</x:v>
      </x:c>
      <x:c r="E8" s="22" t="str">
        <x:v>6. Access failures: 49 of 173 official URL attempts failed through dynamic rendering or retrieval controls.</x:v>
      </x:c>
      <x:c r="F8" s="22" t="str">
        <x:v>6. Access failures: 49 of 173 official URL attempts failed through dynamic rendering or retrieval controls.</x:v>
      </x:c>
    </x:row>
    <x:row r="9" ht="28" customHeight="1">
      <x:c r="A9" s="22" t="str">
        <x:v>7. Quote-gated evidence: a low score measures public calculability, not product quality, fairness, or negotiated transparency.</x:v>
      </x:c>
      <x:c r="B9" s="22" t="str">
        <x:v>7. Quote-gated evidence: a low score measures public calculability, not product quality, fairness, or negotiated transparency.</x:v>
      </x:c>
      <x:c r="C9" s="22" t="str">
        <x:v>7. Quote-gated evidence: a low score measures public calculability, not product quality, fairness, or negotiated transparency.</x:v>
      </x:c>
      <x:c r="D9" s="22" t="str">
        <x:v>7. Quote-gated evidence: a low score measures public calculability, not product quality, fairness, or negotiated transparency.</x:v>
      </x:c>
      <x:c r="E9" s="22" t="str">
        <x:v>7. Quote-gated evidence: a low score measures public calculability, not product quality, fairness, or negotiated transparency.</x:v>
      </x:c>
      <x:c r="F9" s="22" t="str">
        <x:v>7. Quote-gated evidence: a low score measures public calculability, not product quality, fairness, or negotiated transparency.</x:v>
      </x:c>
    </x:row>
    <x:row r="10" ht="28" customHeight="1">
      <x:c r="A10" s="22" t="str">
        <x:v>8. Composite capability: Fireflies.ai requires conservative treatment across differently metered summaries and AskFred use.</x:v>
      </x:c>
      <x:c r="B10" s="22" t="str">
        <x:v>8. Composite capability: Fireflies.ai requires conservative treatment across differently metered summaries and AskFred use.</x:v>
      </x:c>
      <x:c r="C10" s="22" t="str">
        <x:v>8. Composite capability: Fireflies.ai requires conservative treatment across differently metered summaries and AskFred use.</x:v>
      </x:c>
      <x:c r="D10" s="22" t="str">
        <x:v>8. Composite capability: Fireflies.ai requires conservative treatment across differently metered summaries and AskFred use.</x:v>
      </x:c>
      <x:c r="E10" s="22" t="str">
        <x:v>8. Composite capability: Fireflies.ai requires conservative treatment across differently metered summaries and AskFred use.</x:v>
      </x:c>
      <x:c r="F10" s="22" t="str">
        <x:v>8. Composite capability: Fireflies.ai requires conservative treatment across differently metered summaries and AskFred use.</x:v>
      </x:c>
    </x:row>
    <x:row r="11" ht="28" customHeight="1">
      <x:c r="A11" s="22" t="str">
        <x:v>9. Reviewer identity: the independent blind rescore and final adjudication were AI-assisted, not second-human review.</x:v>
      </x:c>
      <x:c r="B11" s="22" t="str">
        <x:v>9. Reviewer identity: the independent blind rescore and final adjudication were AI-assisted, not second-human review.</x:v>
      </x:c>
      <x:c r="C11" s="22" t="str">
        <x:v>9. Reviewer identity: the independent blind rescore and final adjudication were AI-assisted, not second-human review.</x:v>
      </x:c>
      <x:c r="D11" s="22" t="str">
        <x:v>9. Reviewer identity: the independent blind rescore and final adjudication were AI-assisted, not second-human review.</x:v>
      </x:c>
      <x:c r="E11" s="22" t="str">
        <x:v>9. Reviewer identity: the independent blind rescore and final adjudication were AI-assisted, not second-human review.</x:v>
      </x:c>
      <x:c r="F11" s="22" t="str">
        <x:v>9. Reviewer identity: the independent blind rescore and final adjudication were AI-assisted, not second-human review.</x:v>
      </x:c>
    </x:row>
    <x:row r="12" ht="28" customHeight="1">
      <x:c r="A12" s="22" t="str">
        <x:v>10. Vendor correction outreach was not completed before r4; eligible corrections should be versioned and disclosed.</x:v>
      </x:c>
      <x:c r="B12" s="22" t="str">
        <x:v>10. Vendor correction outreach was not completed before r4; eligible corrections should be versioned and disclosed.</x:v>
      </x:c>
      <x:c r="C12" s="22" t="str">
        <x:v>10. Vendor correction outreach was not completed before r4; eligible corrections should be versioned and disclosed.</x:v>
      </x:c>
      <x:c r="D12" s="22" t="str">
        <x:v>10. Vendor correction outreach was not completed before r4; eligible corrections should be versioned and disclosed.</x:v>
      </x:c>
      <x:c r="E12" s="22" t="str">
        <x:v>10. Vendor correction outreach was not completed before r4; eligible corrections should be versioned and disclosed.</x:v>
      </x:c>
      <x:c r="F12" s="22" t="str">
        <x:v>10. Vendor correction outreach was not completed before r4; eligible corrections should be versioned and disclosed.</x:v>
      </x:c>
    </x:row>
  </x:sheetData>
  <x:mergeCells>
    <x:mergeCell ref="A1:F1"/>
    <x:mergeCell ref="A3:F3"/>
    <x:mergeCell ref="A4:F4"/>
    <x:mergeCell ref="A5:F5"/>
    <x:mergeCell ref="A6:F6"/>
    <x:mergeCell ref="A7:F7"/>
    <x:mergeCell ref="A8:F8"/>
    <x:mergeCell ref="A9:F9"/>
    <x:mergeCell ref="A10:F10"/>
    <x:mergeCell ref="A11:F11"/>
    <x:mergeCell ref="A12:F12"/>
  </x:mergeCells>
  <x:pageMargins left="0.7" right="0.7" top="0.75" bottom="0.75" header="0.3" footer="0.3"/>
</x:worksheet>
</file>

<file path=xl/worksheets/sheet15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42" hidden="0" customWidth="1"/>
    <x:col min="3" max="3" width="48" hidden="0" customWidth="1"/>
    <x:col min="4" max="4" width="28" hidden="0" customWidth="1"/>
  </x:cols>
  <x:sheetData>
    <x:row r="1">
      <x:c r="A1" s="5" t="str">
        <x:v>Data Dictionary</x:v>
      </x:c>
      <x:c r="B1" s="5"/>
      <x:c r="C1" s="5"/>
      <x:c r="D1" s="5"/>
    </x:row>
    <x:row r="3">
      <x:c r="A3" s="15" t="str">
        <x:v>Field group</x:v>
      </x:c>
      <x:c r="B3" s="15" t="str">
        <x:v>Fields</x:v>
      </x:c>
      <x:c r="C3" s="15" t="str">
        <x:v>Role</x:v>
      </x:c>
      <x:c r="D3" s="15" t="str">
        <x:v>Formula/input</x:v>
      </x:c>
    </x:row>
    <x:row r="4">
      <x:c r="A4" s="22" t="str">
        <x:v>Identity</x:v>
      </x:c>
      <x:c r="B4" s="22" t="str">
        <x:v>Sample ID, Vendor, Category, Principal AI capability</x:v>
      </x:c>
      <x:c r="C4" s="22" t="str">
        <x:v>Frozen unit of analysis</x:v>
      </x:c>
      <x:c r="D4" s="22" t="str">
        <x:v>Input</x:v>
      </x:c>
    </x:row>
    <x:row r="5">
      <x:c r="A5" s="22" t="str">
        <x:v>Commercial evidence</x:v>
      </x:c>
      <x:c r="B5" s="22" t="str">
        <x:v>Price, plan, seats, term, cadence, currency</x:v>
      </x:c>
      <x:c r="C5" s="22" t="str">
        <x:v>Public access and commitment evidence</x:v>
      </x:c>
      <x:c r="D5" s="22" t="str">
        <x:v>Input</x:v>
      </x:c>
    </x:row>
    <x:row r="6">
      <x:c r="A6" s="22" t="str">
        <x:v>AI economics</x:v>
      </x:c>
      <x:c r="B6" s="22" t="str">
        <x:v>Unit, definition, allowance, overage, marginal cost</x:v>
      </x:c>
      <x:c r="C6" s="22" t="str">
        <x:v>C5–C10 evidence</x:v>
      </x:c>
      <x:c r="D6" s="22" t="str">
        <x:v>Input</x:v>
      </x:c>
    </x:row>
    <x:row r="7">
      <x:c r="A7" s="22" t="str">
        <x:v>Criterion decisions</x:v>
      </x:c>
      <x:c r="B7" s="22" t="str">
        <x:v>C1–C10</x:v>
      </x:c>
      <x:c r="C7" s="22" t="str">
        <x:v>Frozen binary codebook decisions</x:v>
      </x:c>
      <x:c r="D7" s="22" t="str">
        <x:v>Input after adjudication</x:v>
      </x:c>
    </x:row>
    <x:row r="8">
      <x:c r="A8" s="22" t="str">
        <x:v>Score</x:v>
      </x:c>
      <x:c r="B8" s="22" t="str">
        <x:v>Score /10</x:v>
      </x:c>
      <x:c r="C8" s="22" t="str">
        <x:v>Sum of C1–C10</x:v>
      </x:c>
      <x:c r="D8" s="22" t="str">
        <x:v>Formula</x:v>
      </x:c>
    </x:row>
    <x:row r="9">
      <x:c r="A9" s="22" t="str">
        <x:v>Classification</x:v>
      </x:c>
      <x:c r="B9" s="22" t="str">
        <x:v>Five frozen threshold bands</x:v>
      </x:c>
      <x:c r="C9" s="22" t="str">
        <x:v>Derived from score</x:v>
      </x:c>
      <x:c r="D9" s="22" t="str">
        <x:v>Formula</x:v>
      </x:c>
    </x:row>
    <x:row r="10">
      <x:c r="A10" s="22" t="str">
        <x:v>Criterion evidence</x:v>
      </x:c>
      <x:c r="B10" s="22" t="str">
        <x:v>C1 evidence through C10 evidence</x:v>
      </x:c>
      <x:c r="C10" s="22" t="str">
        <x:v>Criterion-specific QC source</x:v>
      </x:c>
      <x:c r="D10" s="22" t="str">
        <x:v>Input</x:v>
      </x:c>
    </x:row>
    <x:row r="11">
      <x:c r="A11" s="22" t="str">
        <x:v>QC</x:v>
      </x:c>
      <x:c r="B11" s="22" t="str">
        <x:v>Score, class, criterion evidence, aggregate claim controls</x:v>
      </x:c>
      <x:c r="C11" s="22" t="str">
        <x:v>Hard failure checks</x:v>
      </x:c>
      <x:c r="D11" s="22" t="str">
        <x:v>Formula</x:v>
      </x:c>
    </x:row>
    <x:row r="12">
      <x:c r="A12" s="22" t="str">
        <x:v>Consistency audit</x:v>
      </x:c>
      <x:c r="B12" s="22" t="str">
        <x:v>r1 candidate vs r2</x:v>
      </x:c>
      <x:c r="C12" s="22" t="str">
        <x:v>Internal before/after audit only</x:v>
      </x:c>
      <x:c r="D12" s="22" t="str">
        <x:v>Formula</x:v>
      </x:c>
    </x:row>
    <x:row r="13">
      <x:c r="A13" s="22" t="str">
        <x:v>Capture manifest</x:v>
      </x:c>
      <x:c r="B13" s="22" t="str">
        <x:v>Artifact paths and SHA-256</x:v>
      </x:c>
      <x:c r="C13" s="22" t="str">
        <x:v>Evidence snapshot integrity</x:v>
      </x:c>
      <x:c r="D13" s="22" t="str">
        <x:v>Input/checksum</x:v>
      </x:c>
    </x:row>
    <x:row r="14">
      <x:c r="A14" s="22" t="str">
        <x:v>Alternative billing routes and fees</x:v>
      </x:c>
      <x:c r="B14" s="22" t="str">
        <x:v>Annual route, monthly route, mandatory one-time fee, first-year cash fields</x:v>
      </x:c>
      <x:c r="C14" s="22" t="str">
        <x:v>Separates recurring access from required one-time charges and route-specific cash</x:v>
      </x:c>
      <x:c r="D14" s="22" t="str">
        <x:v>Input evidence</x:v>
      </x:c>
    </x:row>
  </x:sheetData>
  <x:mergeCells>
    <x:mergeCell ref="A1:D1"/>
  </x:mergeCells>
  <x:pageMargins left="0.7" right="0.7" top="0.75" bottom="0.75" header="0.3" footer="0.3"/>
</x:worksheet>
</file>

<file path=xl/worksheets/sheet1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hidden="0" customWidth="1"/>
    <x:col min="2" max="2" width="22" hidden="0" customWidth="1"/>
    <x:col min="3" max="3" width="10" hidden="0" customWidth="1"/>
    <x:col min="4" max="4" width="11" hidden="0" customWidth="1"/>
    <x:col min="5" max="5" width="15" hidden="0" customWidth="1"/>
    <x:col min="6" max="6" width="10" hidden="0" customWidth="1"/>
    <x:col min="7" max="7" width="70" hidden="0" customWidth="1"/>
    <x:col min="8" max="8" width="42" hidden="0" customWidth="1"/>
    <x:col min="9" max="9" width="28" hidden="0" customWidth="1"/>
    <x:col min="10" max="10" width="16" hidden="0" customWidth="1"/>
  </x:cols>
  <x:sheetData>
    <x:row r="1">
      <x:c r="A1" s="66" t="str">
        <x:v>sample_id</x:v>
      </x:c>
      <x:c r="B1" s="66" t="str">
        <x:v>vendor</x:v>
      </x:c>
      <x:c r="C1" s="66" t="str">
        <x:v>criterion</x:v>
      </x:c>
      <x:c r="D1" s="66" t="str">
        <x:v>candidate</x:v>
      </x:c>
      <x:c r="E1" s="66" t="str">
        <x:v>blind_reviewer</x:v>
      </x:c>
      <x:c r="F1" s="66" t="str">
        <x:v>final</x:v>
      </x:c>
      <x:c r="G1" s="66" t="str">
        <x:v>rationale</x:v>
      </x:c>
      <x:c r="H1" s="66" t="str">
        <x:v>official_source</x:v>
      </x:c>
      <x:c r="I1" s="66" t="str">
        <x:v>adjudicator</x:v>
      </x:c>
      <x:c r="J1" s="66" t="str">
        <x:v>adjudication_date</x:v>
      </x:c>
    </x:row>
    <x:row r="2" ht="68" customHeight="1">
      <x:c r="A2" s="67" t="str">
        <x:v>V015</x:v>
      </x:c>
      <x:c r="B2" s="67" t="str">
        <x:v>MoEngage</x:v>
      </x:c>
      <x:c r="C2" s="67" t="str">
        <x:v>C4</x:v>
      </x:c>
      <x:c r="D2" s="67" t="str">
        <x:v>0</x:v>
      </x:c>
      <x:c r="E2" s="67" t="str">
        <x:v>1</x:v>
      </x:c>
      <x:c r="F2" s="67" t="str">
        <x:v>1</x:v>
      </x:c>
      <x:c r="G2" s="68" t="str">
        <x:v>Merlin AI is explicitly identified as MoEngage's unified AI suite within the platform, satisfying explicit AI packaging even though price is quote-gated.</x:v>
      </x:c>
      <x:c r="H2" s="68" t="str">
        <x:v>https://help.moengage.com/hc/en-us/articles/44197598032276-December-2025</x:v>
      </x:c>
      <x:c r="I2" s="67" t="str">
        <x:v>Codex AI-assisted adjudicator</x:v>
      </x:c>
      <x:c r="J2" s="67" t="str">
        <x:v>2026-07-13</x:v>
      </x:c>
    </x:row>
    <x:row r="3" ht="68" customHeight="1">
      <x:c r="A3" s="67" t="str">
        <x:v>V024</x:v>
      </x:c>
      <x:c r="B3" s="67" t="str">
        <x:v>Apollo.io</x:v>
      </x:c>
      <x:c r="C3" s="67" t="str">
        <x:v>C1</x:v>
      </x:c>
      <x:c r="D3" s="67" t="str">
        <x:v>1</x:v>
      </x:c>
      <x:c r="E3" s="67" t="str">
        <x:v>0</x:v>
      </x:c>
      <x:c r="F3" s="67" t="str">
        <x:v>1</x:v>
      </x:c>
      <x:c r="G3" s="68" t="str">
        <x:v>Apollo publicly offers a Starter plan that is free forever; the benchmark consistently treats an explicit free starting tier as a $0 numeric starting price.</x:v>
      </x:c>
      <x:c r="H3" s="68" t="str">
        <x:v>https://www.apollo.io/pricing</x:v>
      </x:c>
      <x:c r="I3" s="67" t="str">
        <x:v>Codex AI-assisted adjudicator</x:v>
      </x:c>
      <x:c r="J3" s="67" t="str">
        <x:v>2026-07-13</x:v>
      </x:c>
    </x:row>
    <x:row r="4" ht="68" customHeight="1">
      <x:c r="A4" s="67" t="str">
        <x:v>V028</x:v>
      </x:c>
      <x:c r="B4" s="67" t="str">
        <x:v>Demandbase</x:v>
      </x:c>
      <x:c r="C4" s="67" t="str">
        <x:v>C4</x:v>
      </x:c>
      <x:c r="D4" s="67" t="str">
        <x:v>0</x:v>
      </x:c>
      <x:c r="E4" s="67" t="str">
        <x:v>1</x:v>
      </x:c>
      <x:c r="F4" s="67" t="str">
        <x:v>0</x:v>
      </x:c>
      <x:c r="G4" s="68" t="str">
        <x:v>A platform fee plus per-user fee describes general commercial structure, not how Demandbase AI is packaged. Missing AI-specific packaging remains 0.</x:v>
      </x:c>
      <x:c r="H4" s="68" t="str">
        <x:v>https://www.demandbase.com/pricing/</x:v>
      </x:c>
      <x:c r="I4" s="67" t="str">
        <x:v>Codex AI-assisted adjudicator</x:v>
      </x:c>
      <x:c r="J4" s="67" t="str">
        <x:v>2026-07-13</x:v>
      </x:c>
    </x:row>
    <x:row r="5" ht="68" customHeight="1">
      <x:c r="A5" s="67" t="str">
        <x:v>V029</x:v>
      </x:c>
      <x:c r="B5" s="67" t="str">
        <x:v>Factors.ai</x:v>
      </x:c>
      <x:c r="C5" s="67" t="str">
        <x:v>C4</x:v>
      </x:c>
      <x:c r="D5" s="67" t="str">
        <x:v>0</x:v>
      </x:c>
      <x:c r="E5" s="67" t="str">
        <x:v>1</x:v>
      </x:c>
      <x:c r="F5" s="67" t="str">
        <x:v>1</x:v>
      </x:c>
      <x:c r="G5" s="68" t="str">
        <x:v>Factors explicitly states that Scout and Agents share one unified AI-credit pool, which is explicit credit-based AI packaging.</x:v>
      </x:c>
      <x:c r="H5" s="68" t="str">
        <x:v>https://www.factors.ai/product-updates-and-releases</x:v>
      </x:c>
      <x:c r="I5" s="67" t="str">
        <x:v>Codex AI-assisted adjudicator</x:v>
      </x:c>
      <x:c r="J5" s="67" t="str">
        <x:v>2026-07-13</x:v>
      </x:c>
    </x:row>
    <x:row r="6" ht="68" customHeight="1">
      <x:c r="A6" s="67" t="str">
        <x:v>V032</x:v>
      </x:c>
      <x:c r="B6" s="67" t="str">
        <x:v>Leadspace</x:v>
      </x:c>
      <x:c r="C6" s="67" t="str">
        <x:v>C4</x:v>
      </x:c>
      <x:c r="D6" s="67" t="str">
        <x:v>0</x:v>
      </x:c>
      <x:c r="E6" s="67" t="str">
        <x:v>1</x:v>
      </x:c>
      <x:c r="F6" s="67" t="str">
        <x:v>0</x:v>
      </x:c>
      <x:c r="G6" s="68" t="str">
        <x:v>The frozen packet only established an enterprise quote and did not explicitly map the frozen capability to included, add-on, credit, usage, standalone, or unlimited packaging. A newly located page is reserved for the next dated refresh.</x:v>
      </x:c>
      <x:c r="H6" s="68" t="str">
        <x:v>https://www.leadspace.com/pricing/</x:v>
      </x:c>
      <x:c r="I6" s="67" t="str">
        <x:v>Codex AI-assisted adjudicator</x:v>
      </x:c>
      <x:c r="J6" s="67" t="str">
        <x:v>2026-07-13</x:v>
      </x:c>
    </x:row>
    <x:row r="7" ht="68" customHeight="1">
      <x:c r="A7" s="67" t="str">
        <x:v>V047</x:v>
      </x:c>
      <x:c r="B7" s="67" t="str">
        <x:v>Fireflies.ai</x:v>
      </x:c>
      <x:c r="C7" s="67" t="str">
        <x:v>C7</x:v>
      </x:c>
      <x:c r="D7" s="67" t="str">
        <x:v>0</x:v>
      </x:c>
      <x:c r="E7" s="67" t="str">
        <x:v>1</x:v>
      </x:c>
      <x:c r="F7" s="67" t="str">
        <x:v>0</x:v>
      </x:c>
      <x:c r="G7" s="68" t="str">
        <x:v>The frozen capability is composite: AI summaries are unlimited, but AskFred advanced use relies on one-time or separately purchased credits. No recurring allowance covers the full frozen capability.</x:v>
      </x:c>
      <x:c r="H7" s="68" t="str">
        <x:v>https://guide.fireflies.ai/articles/1092250300-learn-about-fireflies-pro-tier-features</x:v>
      </x:c>
      <x:c r="I7" s="67" t="str">
        <x:v>Codex AI-assisted adjudicator</x:v>
      </x:c>
      <x:c r="J7" s="67" t="str">
        <x:v>2026-07-13</x:v>
      </x:c>
    </x:row>
    <x:row r="8" ht="68" customHeight="1">
      <x:c r="A8" s="67" t="str">
        <x:v>V047</x:v>
      </x:c>
      <x:c r="B8" s="67" t="str">
        <x:v>Fireflies.ai</x:v>
      </x:c>
      <x:c r="C8" s="67" t="str">
        <x:v>C10</x:v>
      </x:c>
      <x:c r="D8" s="67" t="str">
        <x:v>0</x:v>
      </x:c>
      <x:c r="E8" s="67" t="str">
        <x:v>1</x:v>
      </x:c>
      <x:c r="F8" s="67" t="str">
        <x:v>0</x:v>
      </x:c>
      <x:c r="G8" s="68" t="str">
        <x:v>Unlimited summaries imply zero marginal summary cost, but AskFred credit consumption varies by request. A single marginal cost for the composite frozen capability is not calculable.</x:v>
      </x:c>
      <x:c r="H8" s="68" t="str">
        <x:v>https://guide.fireflies.ai/articles/2114151875-learn-about-ai-credits</x:v>
      </x:c>
      <x:c r="I8" s="67" t="str">
        <x:v>Codex AI-assisted adjudicator</x:v>
      </x:c>
      <x:c r="J8" s="67" t="str">
        <x:v>2026-07-13</x:v>
      </x:c>
    </x:row>
    <x:row r="9" ht="68" customHeight="1">
      <x:c r="A9" s="67" t="str">
        <x:v>V048</x:v>
      </x:c>
      <x:c r="B9" s="67" t="str">
        <x:v>Gong</x:v>
      </x:c>
      <x:c r="C9" s="67" t="str">
        <x:v>C4</x:v>
      </x:c>
      <x:c r="D9" s="67" t="str">
        <x:v>0</x:v>
      </x:c>
      <x:c r="E9" s="67" t="str">
        <x:v>1</x:v>
      </x:c>
      <x:c r="F9" s="67" t="str">
        <x:v>0</x:v>
      </x:c>
      <x:c r="G9" s="68" t="str">
        <x:v>Per-user licences plus a platform fee describe Gong's general quote structure, not explicit packaging of the frozen Revenue AI capability.</x:v>
      </x:c>
      <x:c r="H9" s="68" t="str">
        <x:v>https://www.gong.io/pricing</x:v>
      </x:c>
      <x:c r="I9" s="67" t="str">
        <x:v>Codex AI-assisted adjudicator</x:v>
      </x:c>
      <x:c r="J9" s="67" t="str">
        <x:v>2026-07-13</x:v>
      </x:c>
    </x:row>
    <x:row r="10" ht="68" customHeight="1">
      <x:c r="A10" s="67" t="str">
        <x:v>V049</x:v>
      </x:c>
      <x:c r="B10" s="67" t="str">
        <x:v>Instantly</x:v>
      </x:c>
      <x:c r="C10" s="67" t="str">
        <x:v>C6</x:v>
      </x:c>
      <x:c r="D10" s="67" t="str">
        <x:v>0</x:v>
      </x:c>
      <x:c r="E10" s="67" t="str">
        <x:v>1</x:v>
      </x:c>
      <x:c r="F10" s="67" t="str">
        <x:v>1</x:v>
      </x:c>
      <x:c r="G10" s="68" t="str">
        <x:v>Instantly defines consumption precisely: AI Sales Agent uses five credits per generated lead, so the billing unit is defined.</x:v>
      </x:c>
      <x:c r="H10" s="68" t="str">
        <x:v>https://help.instantly.ai/en/articles/11381241-instantly-credit-system</x:v>
      </x:c>
      <x:c r="I10" s="67" t="str">
        <x:v>Codex AI-assisted adjudicator</x:v>
      </x:c>
      <x:c r="J10" s="67" t="str">
        <x:v>2026-07-13</x:v>
      </x:c>
    </x:row>
    <x:row r="11" ht="68" customHeight="1">
      <x:c r="A11" s="67" t="str">
        <x:v>V052</x:v>
      </x:c>
      <x:c r="B11" s="67" t="str">
        <x:v>Modjo</x:v>
      </x:c>
      <x:c r="C11" s="67" t="str">
        <x:v>C4</x:v>
      </x:c>
      <x:c r="D11" s="67" t="str">
        <x:v>0</x:v>
      </x:c>
      <x:c r="E11" s="67" t="str">
        <x:v>1</x:v>
      </x:c>
      <x:c r="F11" s="67" t="str">
        <x:v>1</x:v>
      </x:c>
      <x:c r="G11" s="68" t="str">
        <x:v>Modjo states that every subscription includes full access to all Modjo features; its AI conversation features are therefore explicitly included in the subscription.</x:v>
      </x:c>
      <x:c r="H11" s="68" t="str">
        <x:v>https://www.modjo.ai/fr</x:v>
      </x:c>
      <x:c r="I11" s="67" t="str">
        <x:v>Codex AI-assisted adjudicator</x:v>
      </x:c>
      <x:c r="J11" s="67" t="str">
        <x:v>2026-07-13</x:v>
      </x:c>
    </x:row>
    <x:row r="12" ht="68" customHeight="1">
      <x:c r="A12" s="67" t="str">
        <x:v>V065</x:v>
      </x:c>
      <x:c r="B12" s="67" t="str">
        <x:v>Domo</x:v>
      </x:c>
      <x:c r="C12" s="67" t="str">
        <x:v>C6</x:v>
      </x:c>
      <x:c r="D12" s="67" t="str">
        <x:v>1</x:v>
      </x:c>
      <x:c r="E12" s="67" t="str">
        <x:v>0</x:v>
      </x:c>
      <x:c r="F12" s="67" t="str">
        <x:v>1</x:v>
      </x:c>
      <x:c r="G12" s="68" t="str">
        <x:v>Domo's official consumption terms define AI chat requests, AI operations, and token processing with explicit credit-consumption units.</x:v>
      </x:c>
      <x:c r="H12" s="68" t="str">
        <x:v>https://www.domo.com/consumption-terms</x:v>
      </x:c>
      <x:c r="I12" s="67" t="str">
        <x:v>Codex AI-assisted adjudicator</x:v>
      </x:c>
      <x:c r="J12" s="67" t="str">
        <x:v>2026-07-13</x:v>
      </x:c>
    </x:row>
    <x:row r="13" ht="68" customHeight="1">
      <x:c r="A13" s="67" t="str">
        <x:v>V077</x:v>
      </x:c>
      <x:c r="B13" s="67" t="str">
        <x:v>Tableau</x:v>
      </x:c>
      <x:c r="C13" s="67" t="str">
        <x:v>C2</x:v>
      </x:c>
      <x:c r="D13" s="67" t="str">
        <x:v>1</x:v>
      </x:c>
      <x:c r="E13" s="67" t="str">
        <x:v>0</x:v>
      </x:c>
      <x:c r="F13" s="67" t="str">
        <x:v>1</x:v>
      </x:c>
      <x:c r="G13" s="68" t="str">
        <x:v>Official Tableau pricing identifies Tableau Agent availability by edition, including Tableau Server Standard and Enterprise and Tableau Cloud+.</x:v>
      </x:c>
      <x:c r="H13" s="68" t="str">
        <x:v>https://www.tableau.com/pricing</x:v>
      </x:c>
      <x:c r="I13" s="67" t="str">
        <x:v>Codex AI-assisted adjudicator</x:v>
      </x:c>
      <x:c r="J13" s="67" t="str">
        <x:v>2026-07-13</x:v>
      </x:c>
    </x:row>
    <x:row r="14" ht="68" customHeight="1">
      <x:c r="A14" s="67" t="str">
        <x:v>V077</x:v>
      </x:c>
      <x:c r="B14" s="67" t="str">
        <x:v>Tableau</x:v>
      </x:c>
      <x:c r="C14" s="67" t="str">
        <x:v>C3</x:v>
      </x:c>
      <x:c r="D14" s="67" t="str">
        <x:v>1</x:v>
      </x:c>
      <x:c r="E14" s="67" t="str">
        <x:v>0</x:v>
      </x:c>
      <x:c r="F14" s="67" t="str">
        <x:v>1</x:v>
      </x:c>
      <x:c r="G14" s="68" t="str">
        <x:v>The public Tableau Server Standard Creator route is billed annually, so one Creator's annual minimum commitment is calculable.</x:v>
      </x:c>
      <x:c r="H14" s="68" t="str">
        <x:v>https://www.tableau.com/pricing</x:v>
      </x:c>
      <x:c r="I14" s="67" t="str">
        <x:v>Codex AI-assisted adjudicator</x:v>
      </x:c>
      <x:c r="J14" s="67" t="str">
        <x:v>2026-07-13</x:v>
      </x:c>
    </x:row>
    <x:row r="15" ht="68" customHeight="1">
      <x:c r="A15" s="67" t="str">
        <x:v>V077</x:v>
      </x:c>
      <x:c r="B15" s="67" t="str">
        <x:v>Tableau</x:v>
      </x:c>
      <x:c r="C15" s="67" t="str">
        <x:v>C9</x:v>
      </x:c>
      <x:c r="D15" s="67" t="str">
        <x:v>1</x:v>
      </x:c>
      <x:c r="E15" s="67" t="str">
        <x:v>0</x:v>
      </x:c>
      <x:c r="F15" s="67" t="str">
        <x:v>1</x:v>
      </x:c>
      <x:c r="G15" s="68" t="str">
        <x:v>Tableau Agent is available on the public Tableau Server Standard route; one required Creator at $75 per month billed annually yields a $900 minimum AI-access cost.</x:v>
      </x:c>
      <x:c r="H15" s="68" t="str">
        <x:v>https://www.tableau.com/pricing</x:v>
      </x:c>
      <x:c r="I15" s="67" t="str">
        <x:v>Codex AI-assisted adjudicator</x:v>
      </x:c>
      <x:c r="J15" s="67" t="str">
        <x:v>2026-07-13</x:v>
      </x:c>
    </x:row>
    <x:row r="16" ht="68" customHeight="1">
      <x:c r="A16" s="67" t="str">
        <x:v>V083</x:v>
      </x:c>
      <x:c r="B16" s="67" t="str">
        <x:v>Dixa</x:v>
      </x:c>
      <x:c r="C16" s="67" t="str">
        <x:v>C3</x:v>
      </x:c>
      <x:c r="D16" s="67" t="str">
        <x:v>1</x:v>
      </x:c>
      <x:c r="E16" s="67" t="str">
        <x:v>0</x:v>
      </x:c>
      <x:c r="F16" s="67" t="str">
        <x:v>0</x:v>
      </x:c>
      <x:c r="G16" s="68" t="str">
        <x:v>The base plan is public, but the Mim AI order-form minimum and initial add-on charge are not. A public overage rate does not establish the minimum commitment.</x:v>
      </x:c>
      <x:c r="H16" s="68" t="str">
        <x:v>https://www.dixa.com/pricing/</x:v>
      </x:c>
      <x:c r="I16" s="67" t="str">
        <x:v>Codex AI-assisted adjudicator</x:v>
      </x:c>
      <x:c r="J16" s="67" t="str">
        <x:v>2026-07-13</x:v>
      </x:c>
    </x:row>
    <x:row r="17" ht="68" customHeight="1">
      <x:c r="A17" s="67" t="str">
        <x:v>V089</x:v>
      </x:c>
      <x:c r="B17" s="67" t="str">
        <x:v>Gladly</x:v>
      </x:c>
      <x:c r="C17" s="67" t="str">
        <x:v>C5</x:v>
      </x:c>
      <x:c r="D17" s="67" t="str">
        <x:v>1</x:v>
      </x:c>
      <x:c r="E17" s="67" t="str">
        <x:v>0</x:v>
      </x:c>
      <x:c r="F17" s="67" t="str">
        <x:v>0</x:v>
      </x:c>
      <x:c r="G17" s="68" t="str">
        <x:v>The phrase usage-based is a billing model, not an identified AI billing unit. With no defined unit and no explicit unlimited/no-meter status, C5 remains 0.</x:v>
      </x:c>
      <x:c r="H17" s="68" t="str">
        <x:v>https://www.gladly.ai/sidekick/</x:v>
      </x:c>
      <x:c r="I17" s="67" t="str">
        <x:v>Codex AI-assisted adjudicator</x:v>
      </x:c>
      <x:c r="J17" s="67" t="str">
        <x:v>2026-07-13</x:v>
      </x:c>
    </x:row>
  </x:sheetData>
  <x:pageMargins left="0.7" right="0.7" top="0.75" bottom="0.75" header="0.3" footer="0.3"/>
  <x:tableParts count="1">
    <x:tablePart xmlns:r="http://schemas.openxmlformats.org/officeDocument/2006/relationships" r:id="R0a6ae850283941dd"/>
  </x:tableParts>
</x:worksheet>
</file>